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3.xml" ContentType="application/vnd.openxmlformats-officedocument.drawingml.chart+xml"/>
  <Override PartName="/xl/drawings/drawing3.xml" ContentType="application/vnd.openxmlformats-officedocument.drawing+xml"/>
  <Override PartName="/xl/worksheets/sheet1.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onnections.xml" ContentType="application/vnd.openxmlformats-officedocument.spreadsheetml.connection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010" yWindow="225" windowWidth="25425" windowHeight="12645"/>
  </bookViews>
  <sheets>
    <sheet name="Front Page" sheetId="1" r:id="rId1"/>
    <sheet name="Covered Bond Series" sheetId="4" r:id="rId2"/>
    <sheet name="Ratings" sheetId="5" r:id="rId3"/>
    <sheet name="Tests Royal Decree" sheetId="6" r:id="rId4"/>
    <sheet name="Cover Pool Summary" sheetId="2" r:id="rId5"/>
    <sheet name="Stratification Tables Mortgages" sheetId="3" r:id="rId6"/>
    <sheet name="Performance" sheetId="8" r:id="rId7"/>
    <sheet name="Amortisation Profiles" sheetId="9" r:id="rId8"/>
    <sheet name="Definitions" sheetId="7" r:id="rId9"/>
    <sheet name="Disclaimer" sheetId="10" r:id="rId10"/>
  </sheets>
  <definedNames>
    <definedName name="_xlnm.Print_Area" localSheetId="7">'Amortisation Profiles'!$B$4:$I$39</definedName>
    <definedName name="_xlnm.Print_Area" localSheetId="4">'Cover Pool Summary'!$B$2:$I$62</definedName>
    <definedName name="_xlnm.Print_Area" localSheetId="1">'Covered Bond Series'!$B$2:$M$68</definedName>
    <definedName name="_xlnm.Print_Area" localSheetId="8">Definitions!$B$2:$E$30</definedName>
    <definedName name="_xlnm.Print_Area" localSheetId="9">Disclaimer!$B$2:$M$40</definedName>
    <definedName name="_xlnm.Print_Area" localSheetId="0">'Front Page'!$A$1:$K$39</definedName>
    <definedName name="_xlnm.Print_Area" localSheetId="6">Performance!$B$2:$I$63</definedName>
    <definedName name="_xlnm.Print_Area" localSheetId="2">Ratings!$B$2:$E$16</definedName>
    <definedName name="_xlnm.Print_Area" localSheetId="5">'Stratification Tables Mortgages'!$B$2:$F$278</definedName>
    <definedName name="_xlnm.Print_Area" localSheetId="3">'Tests Royal Decree'!$B$2:$E$63</definedName>
    <definedName name="ULU0ISQL101P_QFPM_MCB_CB1_CoveredBondsOutstanding" localSheetId="1" hidden="1">'Covered Bond Series'!$B$4:$L$57</definedName>
  </definedNames>
  <calcPr calcId="145621"/>
</workbook>
</file>

<file path=xl/calcChain.xml><?xml version="1.0" encoding="utf-8"?>
<calcChain xmlns="http://schemas.openxmlformats.org/spreadsheetml/2006/main">
  <c r="D60" i="6" l="1"/>
  <c r="D59" i="6"/>
  <c r="F63" i="4"/>
  <c r="M57" i="4"/>
  <c r="M39" i="4" l="1"/>
  <c r="M40" i="4"/>
  <c r="M41" i="4"/>
  <c r="M42" i="4"/>
  <c r="M43" i="4"/>
  <c r="M44" i="4"/>
  <c r="M45" i="4"/>
  <c r="M46" i="4"/>
  <c r="M47" i="4"/>
  <c r="M48" i="4"/>
  <c r="M49" i="4"/>
  <c r="M50" i="4"/>
  <c r="M51" i="4"/>
  <c r="M52" i="4"/>
  <c r="M53" i="4"/>
  <c r="M54" i="4"/>
  <c r="M55" i="4"/>
  <c r="M56" i="4"/>
  <c r="F13" i="2" l="1"/>
  <c r="F64" i="4"/>
  <c r="M24" i="4"/>
  <c r="M25" i="4"/>
  <c r="M26" i="4"/>
  <c r="M27" i="4"/>
  <c r="M28" i="4"/>
  <c r="M29" i="4"/>
  <c r="M30" i="4"/>
  <c r="M31" i="4"/>
  <c r="M32" i="4"/>
  <c r="M33" i="4"/>
  <c r="M34" i="4"/>
  <c r="M35" i="4"/>
  <c r="M36" i="4"/>
  <c r="M37" i="4"/>
  <c r="D9" i="6" l="1"/>
  <c r="M23" i="4" l="1"/>
  <c r="M22" i="4"/>
  <c r="M21" i="4"/>
  <c r="F39" i="8" l="1"/>
  <c r="F40" i="8"/>
  <c r="F41" i="8"/>
  <c r="M18" i="4" l="1"/>
  <c r="M19" i="4"/>
  <c r="M20" i="4"/>
  <c r="D24" i="6" l="1"/>
  <c r="M14" i="4" l="1"/>
  <c r="M15" i="4"/>
  <c r="M16" i="4"/>
  <c r="M17" i="4" l="1"/>
  <c r="N5" i="9" l="1"/>
  <c r="M13" i="4" l="1"/>
  <c r="M12" i="4" l="1"/>
  <c r="D48" i="6" l="1"/>
  <c r="M8" i="4"/>
  <c r="M9" i="4"/>
  <c r="M10" i="4"/>
  <c r="L5" i="9" l="1"/>
  <c r="K6" i="9"/>
  <c r="N6" i="9"/>
  <c r="N7" i="9" l="1"/>
  <c r="K7" i="9"/>
  <c r="L6" i="9"/>
  <c r="AF4" i="8"/>
  <c r="E14" i="8"/>
  <c r="F13" i="8" l="1"/>
  <c r="F12" i="8"/>
  <c r="F10" i="8"/>
  <c r="F9" i="8"/>
  <c r="F11" i="8"/>
  <c r="N8" i="9"/>
  <c r="K8" i="9"/>
  <c r="L7" i="9"/>
  <c r="G14" i="8"/>
  <c r="D61" i="6"/>
  <c r="F29" i="2"/>
  <c r="F28" i="2"/>
  <c r="F27" i="2"/>
  <c r="F26" i="2"/>
  <c r="F21" i="2"/>
  <c r="F20" i="2"/>
  <c r="F19" i="2"/>
  <c r="F18" i="2"/>
  <c r="F17" i="2"/>
  <c r="F10" i="2"/>
  <c r="F16" i="2" l="1"/>
  <c r="D8" i="6"/>
  <c r="N9" i="9"/>
  <c r="K9" i="9"/>
  <c r="L8" i="9"/>
  <c r="H13" i="8"/>
  <c r="H10" i="8"/>
  <c r="H11" i="8"/>
  <c r="H12" i="8"/>
  <c r="F14" i="8"/>
  <c r="H9" i="8"/>
  <c r="F15" i="2"/>
  <c r="M5" i="4"/>
  <c r="F65" i="4" s="1"/>
  <c r="M6" i="4"/>
  <c r="M7" i="4"/>
  <c r="M11" i="4"/>
  <c r="N10" i="9" l="1"/>
  <c r="D7" i="6"/>
  <c r="H14" i="8"/>
  <c r="K10" i="9"/>
  <c r="L9" i="9"/>
  <c r="D26" i="6" l="1"/>
  <c r="D11" i="6"/>
  <c r="D17" i="6"/>
  <c r="N11" i="9"/>
  <c r="K11" i="9"/>
  <c r="L10" i="9"/>
  <c r="N12" i="9" l="1"/>
  <c r="K12" i="9"/>
  <c r="L11" i="9"/>
  <c r="N13" i="9" l="1"/>
  <c r="K13" i="9"/>
  <c r="L12" i="9"/>
  <c r="N14" i="9" l="1"/>
  <c r="K14" i="9"/>
  <c r="L13" i="9"/>
  <c r="N15" i="9" l="1"/>
  <c r="K15" i="9"/>
  <c r="L14" i="9"/>
  <c r="N16" i="9" l="1"/>
  <c r="K16" i="9"/>
  <c r="L15" i="9"/>
  <c r="N17" i="9" l="1"/>
  <c r="K17" i="9"/>
  <c r="L16" i="9"/>
  <c r="N18" i="9" l="1"/>
  <c r="K18" i="9"/>
  <c r="L17" i="9"/>
  <c r="N19" i="9" l="1"/>
  <c r="K19" i="9"/>
  <c r="L18" i="9"/>
  <c r="N20" i="9" l="1"/>
  <c r="K20" i="9"/>
  <c r="L19" i="9"/>
  <c r="N21" i="9" l="1"/>
  <c r="K21" i="9"/>
  <c r="L20" i="9"/>
  <c r="N22" i="9" l="1"/>
  <c r="K22" i="9"/>
  <c r="L21" i="9"/>
  <c r="N23" i="9" l="1"/>
  <c r="K23" i="9"/>
  <c r="L22" i="9"/>
  <c r="N24" i="9" l="1"/>
  <c r="K24" i="9"/>
  <c r="L23" i="9"/>
  <c r="N25" i="9" l="1"/>
  <c r="K25" i="9"/>
  <c r="L24" i="9"/>
  <c r="N26" i="9" l="1"/>
  <c r="K26" i="9"/>
  <c r="L25" i="9"/>
  <c r="N27" i="9" l="1"/>
  <c r="K27" i="9"/>
  <c r="L26" i="9"/>
  <c r="N28" i="9" l="1"/>
  <c r="K28" i="9"/>
  <c r="L27" i="9"/>
  <c r="N29" i="9" l="1"/>
  <c r="K29" i="9"/>
  <c r="L28" i="9"/>
  <c r="N30" i="9" l="1"/>
  <c r="K30" i="9"/>
  <c r="L29" i="9"/>
  <c r="N31" i="9" l="1"/>
  <c r="K31" i="9"/>
  <c r="L30" i="9"/>
  <c r="N32" i="9" l="1"/>
  <c r="K32" i="9"/>
  <c r="L31" i="9"/>
  <c r="N33" i="9" l="1"/>
  <c r="K33" i="9"/>
  <c r="L32" i="9"/>
  <c r="N34" i="9" l="1"/>
  <c r="K34" i="9"/>
  <c r="L33" i="9"/>
  <c r="N35" i="9" l="1"/>
  <c r="K35" i="9"/>
  <c r="L34" i="9"/>
  <c r="N36" i="9" l="1"/>
  <c r="K36" i="9"/>
  <c r="L35" i="9"/>
  <c r="N37" i="9" l="1"/>
  <c r="K37" i="9"/>
  <c r="L36" i="9"/>
  <c r="N38" i="9" l="1"/>
  <c r="K38" i="9"/>
  <c r="L37" i="9"/>
  <c r="N39" i="9" l="1"/>
  <c r="K39" i="9"/>
  <c r="L38" i="9"/>
  <c r="N40" i="9" l="1"/>
  <c r="K40" i="9"/>
  <c r="L39" i="9"/>
  <c r="N41" i="9" l="1"/>
  <c r="K41" i="9"/>
  <c r="L40" i="9"/>
  <c r="N42" i="9" l="1"/>
  <c r="K42" i="9"/>
  <c r="L41" i="9"/>
  <c r="N43" i="9" l="1"/>
  <c r="K43" i="9"/>
  <c r="L42" i="9"/>
  <c r="N44" i="9" l="1"/>
  <c r="K44" i="9"/>
  <c r="L43" i="9"/>
  <c r="N45" i="9" l="1"/>
  <c r="K45" i="9"/>
  <c r="L44" i="9"/>
  <c r="N46" i="9" l="1"/>
  <c r="K46" i="9"/>
  <c r="L45" i="9"/>
  <c r="N47" i="9" l="1"/>
  <c r="K47" i="9"/>
  <c r="L46" i="9"/>
  <c r="N48" i="9" l="1"/>
  <c r="K48" i="9"/>
  <c r="L47" i="9"/>
  <c r="N49" i="9" l="1"/>
  <c r="K49" i="9"/>
  <c r="L48" i="9"/>
  <c r="N50" i="9" l="1"/>
  <c r="K50" i="9"/>
  <c r="L49" i="9"/>
  <c r="N51" i="9" l="1"/>
  <c r="K51" i="9"/>
  <c r="L50" i="9"/>
  <c r="N52" i="9" l="1"/>
  <c r="K52" i="9"/>
  <c r="L51" i="9"/>
  <c r="N53" i="9" l="1"/>
  <c r="K53" i="9"/>
  <c r="L52" i="9"/>
  <c r="N54" i="9" l="1"/>
  <c r="K54" i="9"/>
  <c r="L53" i="9"/>
  <c r="N55" i="9" l="1"/>
  <c r="K55" i="9"/>
  <c r="L54" i="9"/>
  <c r="N56" i="9" l="1"/>
  <c r="K56" i="9"/>
  <c r="L55" i="9"/>
  <c r="N57" i="9" l="1"/>
  <c r="K57" i="9"/>
  <c r="L56" i="9"/>
  <c r="N58" i="9" l="1"/>
  <c r="K58" i="9"/>
  <c r="L57" i="9"/>
  <c r="N59" i="9" l="1"/>
  <c r="K59" i="9"/>
  <c r="L58" i="9"/>
  <c r="N60" i="9" l="1"/>
  <c r="K60" i="9"/>
  <c r="L59" i="9"/>
  <c r="N61" i="9" l="1"/>
  <c r="K61" i="9"/>
  <c r="L60" i="9"/>
  <c r="N62" i="9" l="1"/>
  <c r="K62" i="9"/>
  <c r="L61" i="9"/>
  <c r="N63" i="9" l="1"/>
  <c r="K63" i="9"/>
  <c r="L62" i="9"/>
  <c r="N64" i="9" l="1"/>
  <c r="K64" i="9"/>
  <c r="L63" i="9"/>
  <c r="N65" i="9" l="1"/>
  <c r="K65" i="9"/>
  <c r="L64" i="9"/>
  <c r="N66" i="9" l="1"/>
  <c r="K66" i="9"/>
  <c r="L65" i="9"/>
  <c r="N67" i="9" l="1"/>
  <c r="K67" i="9"/>
  <c r="L66" i="9"/>
  <c r="N68" i="9" l="1"/>
  <c r="K68" i="9"/>
  <c r="L67" i="9"/>
  <c r="N69" i="9" l="1"/>
  <c r="K69" i="9"/>
  <c r="L68" i="9"/>
  <c r="N70" i="9" l="1"/>
  <c r="K70" i="9"/>
  <c r="L69" i="9"/>
  <c r="N71" i="9" l="1"/>
  <c r="K71" i="9"/>
  <c r="L70" i="9"/>
  <c r="N72" i="9" l="1"/>
  <c r="K72" i="9"/>
  <c r="L71" i="9"/>
  <c r="N73" i="9" l="1"/>
  <c r="K73" i="9"/>
  <c r="L72" i="9"/>
  <c r="N74" i="9" l="1"/>
  <c r="K74" i="9"/>
  <c r="L73" i="9"/>
  <c r="N75" i="9" l="1"/>
  <c r="K75" i="9"/>
  <c r="L74" i="9"/>
  <c r="N76" i="9" l="1"/>
  <c r="K76" i="9"/>
  <c r="L75" i="9"/>
  <c r="N77" i="9" l="1"/>
  <c r="K77" i="9"/>
  <c r="L76" i="9"/>
  <c r="N78" i="9" l="1"/>
  <c r="K78" i="9"/>
  <c r="L77" i="9"/>
  <c r="N79" i="9" l="1"/>
  <c r="K79" i="9"/>
  <c r="L78" i="9"/>
  <c r="N80" i="9" l="1"/>
  <c r="K80" i="9"/>
  <c r="L79" i="9"/>
  <c r="N81" i="9" l="1"/>
  <c r="K81" i="9"/>
  <c r="L80" i="9"/>
  <c r="N82" i="9" l="1"/>
  <c r="K82" i="9"/>
  <c r="L81" i="9"/>
  <c r="N83" i="9" l="1"/>
  <c r="K83" i="9"/>
  <c r="L82" i="9"/>
  <c r="N84" i="9" l="1"/>
  <c r="K84" i="9"/>
  <c r="L83" i="9"/>
  <c r="N85" i="9" l="1"/>
  <c r="K85" i="9"/>
  <c r="L84" i="9"/>
  <c r="N86" i="9" l="1"/>
  <c r="K86" i="9"/>
  <c r="L85" i="9"/>
  <c r="N87" i="9" l="1"/>
  <c r="K87" i="9"/>
  <c r="L86" i="9"/>
  <c r="N88" i="9" l="1"/>
  <c r="K88" i="9"/>
  <c r="L87" i="9"/>
  <c r="N89" i="9" l="1"/>
  <c r="K89" i="9"/>
  <c r="L88" i="9"/>
  <c r="N90" i="9" l="1"/>
  <c r="K90" i="9"/>
  <c r="L89" i="9"/>
  <c r="N91" i="9" l="1"/>
  <c r="K91" i="9"/>
  <c r="L90" i="9"/>
  <c r="N92" i="9" l="1"/>
  <c r="K92" i="9"/>
  <c r="L91" i="9"/>
  <c r="N93" i="9" l="1"/>
  <c r="K93" i="9"/>
  <c r="L92" i="9"/>
  <c r="N94" i="9" l="1"/>
  <c r="K94" i="9"/>
  <c r="L93" i="9"/>
  <c r="N95" i="9" l="1"/>
  <c r="K95" i="9"/>
  <c r="L94" i="9"/>
  <c r="N96" i="9" l="1"/>
  <c r="K96" i="9"/>
  <c r="L95" i="9"/>
  <c r="N97" i="9" l="1"/>
  <c r="K97" i="9"/>
  <c r="L96" i="9"/>
  <c r="N98" i="9" l="1"/>
  <c r="K98" i="9"/>
  <c r="L97" i="9"/>
  <c r="N99" i="9" l="1"/>
  <c r="K99" i="9"/>
  <c r="L98" i="9"/>
  <c r="N100" i="9" l="1"/>
  <c r="K100" i="9"/>
  <c r="L99" i="9"/>
  <c r="N101" i="9" l="1"/>
  <c r="K101" i="9"/>
  <c r="L100" i="9"/>
  <c r="N102" i="9" l="1"/>
  <c r="K102" i="9"/>
  <c r="L101" i="9"/>
  <c r="N103" i="9" l="1"/>
  <c r="K103" i="9"/>
  <c r="L102" i="9"/>
  <c r="N104" i="9" l="1"/>
  <c r="K104" i="9"/>
  <c r="L103" i="9"/>
  <c r="N105" i="9" l="1"/>
  <c r="K105" i="9"/>
  <c r="L104" i="9"/>
  <c r="N106" i="9" l="1"/>
  <c r="K106" i="9"/>
  <c r="L105" i="9"/>
  <c r="N107" i="9" l="1"/>
  <c r="K107" i="9"/>
  <c r="L106" i="9"/>
  <c r="N108" i="9" l="1"/>
  <c r="K108" i="9"/>
  <c r="L107" i="9"/>
  <c r="N109" i="9" l="1"/>
  <c r="K109" i="9"/>
  <c r="L108" i="9"/>
  <c r="N110" i="9" l="1"/>
  <c r="K110" i="9"/>
  <c r="L109" i="9"/>
  <c r="N111" i="9" l="1"/>
  <c r="K111" i="9"/>
  <c r="L110" i="9"/>
  <c r="N112" i="9" l="1"/>
  <c r="K112" i="9"/>
  <c r="L111" i="9"/>
  <c r="N113" i="9" l="1"/>
  <c r="K113" i="9"/>
  <c r="L112" i="9"/>
  <c r="N114" i="9" l="1"/>
  <c r="K114" i="9"/>
  <c r="L113" i="9"/>
  <c r="N115" i="9" l="1"/>
  <c r="K115" i="9"/>
  <c r="L114" i="9"/>
  <c r="N116" i="9" l="1"/>
  <c r="K116" i="9"/>
  <c r="L115" i="9"/>
  <c r="N117" i="9" l="1"/>
  <c r="K117" i="9"/>
  <c r="L116" i="9"/>
  <c r="N118" i="9" l="1"/>
  <c r="K118" i="9"/>
  <c r="L117" i="9"/>
  <c r="N119" i="9" l="1"/>
  <c r="K119" i="9"/>
  <c r="L118" i="9"/>
  <c r="N120" i="9" l="1"/>
  <c r="K120" i="9"/>
  <c r="L119" i="9"/>
  <c r="N121" i="9" l="1"/>
  <c r="K121" i="9"/>
  <c r="L120" i="9"/>
  <c r="N122" i="9" l="1"/>
  <c r="K122" i="9"/>
  <c r="L121" i="9"/>
  <c r="N123" i="9" l="1"/>
  <c r="K123" i="9"/>
  <c r="L122" i="9"/>
  <c r="N124" i="9" l="1"/>
  <c r="K124" i="9"/>
  <c r="L123" i="9"/>
  <c r="N125" i="9" l="1"/>
  <c r="K125" i="9"/>
  <c r="L124" i="9"/>
  <c r="N126" i="9" l="1"/>
  <c r="K126" i="9"/>
  <c r="L125" i="9"/>
  <c r="N127" i="9" l="1"/>
  <c r="K127" i="9"/>
  <c r="L126" i="9"/>
  <c r="N128" i="9" l="1"/>
  <c r="K128" i="9"/>
  <c r="L127" i="9"/>
  <c r="N129" i="9" l="1"/>
  <c r="K129" i="9"/>
  <c r="L128" i="9"/>
  <c r="N130" i="9" l="1"/>
  <c r="K130" i="9"/>
  <c r="L129" i="9"/>
  <c r="N131" i="9" l="1"/>
  <c r="K131" i="9"/>
  <c r="L130" i="9"/>
  <c r="N132" i="9" l="1"/>
  <c r="K132" i="9"/>
  <c r="L131" i="9"/>
  <c r="N133" i="9" l="1"/>
  <c r="K133" i="9"/>
  <c r="L132" i="9"/>
  <c r="N134" i="9" l="1"/>
  <c r="K134" i="9"/>
  <c r="L133" i="9"/>
  <c r="N135" i="9" l="1"/>
  <c r="K135" i="9"/>
  <c r="L134" i="9"/>
  <c r="N136" i="9" l="1"/>
  <c r="K136" i="9"/>
  <c r="L135" i="9"/>
  <c r="N137" i="9" l="1"/>
  <c r="K137" i="9"/>
  <c r="L136" i="9"/>
  <c r="N138" i="9" l="1"/>
  <c r="K138" i="9"/>
  <c r="L137" i="9"/>
  <c r="N139" i="9" l="1"/>
  <c r="K139" i="9"/>
  <c r="L138" i="9"/>
  <c r="N140" i="9" l="1"/>
  <c r="K140" i="9"/>
  <c r="L139" i="9"/>
  <c r="N141" i="9" l="1"/>
  <c r="K141" i="9"/>
  <c r="L140" i="9"/>
  <c r="N142" i="9" l="1"/>
  <c r="K142" i="9"/>
  <c r="L141" i="9"/>
  <c r="N143" i="9" l="1"/>
  <c r="K143" i="9"/>
  <c r="L142" i="9"/>
  <c r="N144" i="9" l="1"/>
  <c r="K144" i="9"/>
  <c r="L143" i="9"/>
  <c r="N145" i="9" l="1"/>
  <c r="K145" i="9"/>
  <c r="L144" i="9"/>
  <c r="N146" i="9" l="1"/>
  <c r="K146" i="9"/>
  <c r="L145" i="9"/>
  <c r="N147" i="9" l="1"/>
  <c r="K147" i="9"/>
  <c r="L146" i="9"/>
  <c r="N148" i="9" l="1"/>
  <c r="K148" i="9"/>
  <c r="L147" i="9"/>
  <c r="N149" i="9" l="1"/>
  <c r="K149" i="9"/>
  <c r="L148" i="9"/>
  <c r="N150" i="9" l="1"/>
  <c r="K150" i="9"/>
  <c r="L149" i="9"/>
  <c r="N151" i="9" l="1"/>
  <c r="K151" i="9"/>
  <c r="L150" i="9"/>
  <c r="N152" i="9" l="1"/>
  <c r="K152" i="9"/>
  <c r="L151" i="9"/>
  <c r="N153" i="9" l="1"/>
  <c r="K153" i="9"/>
  <c r="L152" i="9"/>
  <c r="N154" i="9" l="1"/>
  <c r="K154" i="9"/>
  <c r="L153" i="9"/>
  <c r="N155" i="9" l="1"/>
  <c r="K155" i="9"/>
  <c r="L154" i="9"/>
  <c r="N156" i="9" l="1"/>
  <c r="K156" i="9"/>
  <c r="L155" i="9"/>
  <c r="N157" i="9" l="1"/>
  <c r="K157" i="9"/>
  <c r="L156" i="9"/>
  <c r="N158" i="9" l="1"/>
  <c r="K158" i="9"/>
  <c r="L157" i="9"/>
  <c r="N159" i="9" l="1"/>
  <c r="K159" i="9"/>
  <c r="L158" i="9"/>
  <c r="N160" i="9" l="1"/>
  <c r="K160" i="9"/>
  <c r="L159" i="9"/>
  <c r="N161" i="9" l="1"/>
  <c r="K161" i="9"/>
  <c r="L160" i="9"/>
  <c r="N162" i="9" l="1"/>
  <c r="K162" i="9"/>
  <c r="L161" i="9"/>
  <c r="N163" i="9" l="1"/>
  <c r="K163" i="9"/>
  <c r="L162" i="9"/>
  <c r="N164" i="9" l="1"/>
  <c r="K164" i="9"/>
  <c r="L163" i="9"/>
  <c r="N165" i="9" l="1"/>
  <c r="K165" i="9"/>
  <c r="L164" i="9"/>
  <c r="N166" i="9" l="1"/>
  <c r="K166" i="9"/>
  <c r="L165" i="9"/>
  <c r="N167" i="9" l="1"/>
  <c r="K167" i="9"/>
  <c r="L166" i="9"/>
  <c r="N168" i="9" l="1"/>
  <c r="K168" i="9"/>
  <c r="L167" i="9"/>
  <c r="N169" i="9" l="1"/>
  <c r="K169" i="9"/>
  <c r="L168" i="9"/>
  <c r="N170" i="9" l="1"/>
  <c r="K170" i="9"/>
  <c r="L169" i="9"/>
  <c r="N171" i="9" l="1"/>
  <c r="K171" i="9"/>
  <c r="L170" i="9"/>
  <c r="N172" i="9" l="1"/>
  <c r="K172" i="9"/>
  <c r="L171" i="9"/>
  <c r="N173" i="9" l="1"/>
  <c r="K173" i="9"/>
  <c r="L172" i="9"/>
  <c r="N174" i="9" l="1"/>
  <c r="K174" i="9"/>
  <c r="L173" i="9"/>
  <c r="N175" i="9" l="1"/>
  <c r="K175" i="9"/>
  <c r="L174" i="9"/>
  <c r="N176" i="9" l="1"/>
  <c r="K176" i="9"/>
  <c r="L175" i="9"/>
  <c r="N177" i="9" l="1"/>
  <c r="K177" i="9"/>
  <c r="L176" i="9"/>
  <c r="N178" i="9" l="1"/>
  <c r="K178" i="9"/>
  <c r="L177" i="9"/>
  <c r="N179" i="9" l="1"/>
  <c r="K179" i="9"/>
  <c r="L178" i="9"/>
  <c r="N180" i="9" l="1"/>
  <c r="K180" i="9"/>
  <c r="L179" i="9"/>
  <c r="N181" i="9" l="1"/>
  <c r="K181" i="9"/>
  <c r="L180" i="9"/>
  <c r="N182" i="9" l="1"/>
  <c r="K182" i="9"/>
  <c r="L181" i="9"/>
  <c r="N183" i="9" l="1"/>
  <c r="K183" i="9"/>
  <c r="L182" i="9"/>
  <c r="N184" i="9" l="1"/>
  <c r="K184" i="9"/>
  <c r="L183" i="9"/>
  <c r="N185" i="9" l="1"/>
  <c r="K185" i="9"/>
  <c r="L184" i="9"/>
  <c r="N186" i="9" l="1"/>
  <c r="K186" i="9"/>
  <c r="L185" i="9"/>
  <c r="N187" i="9" l="1"/>
  <c r="K187" i="9"/>
  <c r="L186" i="9"/>
  <c r="N188" i="9" l="1"/>
  <c r="K188" i="9"/>
  <c r="L187" i="9"/>
  <c r="N189" i="9" l="1"/>
  <c r="K189" i="9"/>
  <c r="L188" i="9"/>
  <c r="N190" i="9" l="1"/>
  <c r="K190" i="9"/>
  <c r="L189" i="9"/>
  <c r="N191" i="9" l="1"/>
  <c r="K191" i="9"/>
  <c r="L190" i="9"/>
  <c r="N192" i="9" l="1"/>
  <c r="K192" i="9"/>
  <c r="L191" i="9"/>
  <c r="N193" i="9" l="1"/>
  <c r="K193" i="9"/>
  <c r="L192" i="9"/>
  <c r="N194" i="9" l="1"/>
  <c r="K194" i="9"/>
  <c r="L193" i="9"/>
  <c r="N195" i="9" l="1"/>
  <c r="K195" i="9"/>
  <c r="L194" i="9"/>
  <c r="N196" i="9" l="1"/>
  <c r="K196" i="9"/>
  <c r="L195" i="9"/>
  <c r="N197" i="9" l="1"/>
  <c r="K197" i="9"/>
  <c r="L196" i="9"/>
  <c r="N198" i="9" l="1"/>
  <c r="K198" i="9"/>
  <c r="L197" i="9"/>
  <c r="N199" i="9" l="1"/>
  <c r="K199" i="9"/>
  <c r="L198" i="9"/>
  <c r="N200" i="9" l="1"/>
  <c r="K200" i="9"/>
  <c r="L199" i="9"/>
  <c r="N201" i="9" l="1"/>
  <c r="K201" i="9"/>
  <c r="L200" i="9"/>
  <c r="N202" i="9" l="1"/>
  <c r="K202" i="9"/>
  <c r="L201" i="9"/>
  <c r="N203" i="9" l="1"/>
  <c r="K203" i="9"/>
  <c r="L202" i="9"/>
  <c r="N204" i="9" l="1"/>
  <c r="K204" i="9"/>
  <c r="L203" i="9"/>
  <c r="N205" i="9" l="1"/>
  <c r="K205" i="9"/>
  <c r="L204" i="9"/>
  <c r="N206" i="9" l="1"/>
  <c r="K206" i="9"/>
  <c r="L205" i="9"/>
  <c r="N207" i="9" l="1"/>
  <c r="K207" i="9"/>
  <c r="L206" i="9"/>
  <c r="N208" i="9" l="1"/>
  <c r="K208" i="9"/>
  <c r="L207" i="9"/>
  <c r="N209" i="9" l="1"/>
  <c r="K209" i="9"/>
  <c r="L208" i="9"/>
  <c r="N210" i="9" l="1"/>
  <c r="K210" i="9"/>
  <c r="L209" i="9"/>
  <c r="N211" i="9" l="1"/>
  <c r="K211" i="9"/>
  <c r="L210" i="9"/>
  <c r="N212" i="9" l="1"/>
  <c r="K212" i="9"/>
  <c r="L211" i="9"/>
  <c r="N213" i="9" l="1"/>
  <c r="K213" i="9"/>
  <c r="L212" i="9"/>
  <c r="N214" i="9" l="1"/>
  <c r="K214" i="9"/>
  <c r="L213" i="9"/>
  <c r="N215" i="9" l="1"/>
  <c r="K215" i="9"/>
  <c r="L214" i="9"/>
  <c r="N216" i="9" l="1"/>
  <c r="K216" i="9"/>
  <c r="L215" i="9"/>
  <c r="N217" i="9" l="1"/>
  <c r="K217" i="9"/>
  <c r="L216" i="9"/>
  <c r="N218" i="9" l="1"/>
  <c r="K218" i="9"/>
  <c r="L217" i="9"/>
  <c r="N219" i="9" l="1"/>
  <c r="K219" i="9"/>
  <c r="L218" i="9"/>
  <c r="N220" i="9" l="1"/>
  <c r="K220" i="9"/>
  <c r="L219" i="9"/>
  <c r="N221" i="9" l="1"/>
  <c r="K221" i="9"/>
  <c r="L220" i="9"/>
  <c r="N222" i="9" l="1"/>
  <c r="K222" i="9"/>
  <c r="L221" i="9"/>
  <c r="N223" i="9" l="1"/>
  <c r="K223" i="9"/>
  <c r="L222" i="9"/>
  <c r="N224" i="9" l="1"/>
  <c r="K224" i="9"/>
  <c r="L223" i="9"/>
  <c r="N225" i="9" l="1"/>
  <c r="K225" i="9"/>
  <c r="L224" i="9"/>
  <c r="N226" i="9" l="1"/>
  <c r="K226" i="9"/>
  <c r="L225" i="9"/>
  <c r="N227" i="9" l="1"/>
  <c r="K227" i="9"/>
  <c r="L226" i="9"/>
  <c r="N228" i="9" l="1"/>
  <c r="K228" i="9"/>
  <c r="L227" i="9"/>
  <c r="N229" i="9" l="1"/>
  <c r="K229" i="9"/>
  <c r="L228" i="9"/>
  <c r="N230" i="9" l="1"/>
  <c r="K230" i="9"/>
  <c r="L229" i="9"/>
  <c r="N231" i="9" l="1"/>
  <c r="K231" i="9"/>
  <c r="L230" i="9"/>
  <c r="N232" i="9" l="1"/>
  <c r="K232" i="9"/>
  <c r="L231" i="9"/>
  <c r="N233" i="9" l="1"/>
  <c r="K233" i="9"/>
  <c r="L232" i="9"/>
  <c r="N234" i="9" l="1"/>
  <c r="K234" i="9"/>
  <c r="L233" i="9"/>
  <c r="N235" i="9" l="1"/>
  <c r="K235" i="9"/>
  <c r="L234" i="9"/>
  <c r="N236" i="9" l="1"/>
  <c r="K236" i="9"/>
  <c r="L235" i="9"/>
  <c r="N237" i="9" l="1"/>
  <c r="K237" i="9"/>
  <c r="L236" i="9"/>
  <c r="N238" i="9" l="1"/>
  <c r="K238" i="9"/>
  <c r="L237" i="9"/>
  <c r="N239" i="9" l="1"/>
  <c r="K239" i="9"/>
  <c r="L238" i="9"/>
  <c r="N240" i="9" l="1"/>
  <c r="K240" i="9"/>
  <c r="L239" i="9"/>
  <c r="N241" i="9" l="1"/>
  <c r="K241" i="9"/>
  <c r="L240" i="9"/>
  <c r="N242" i="9" l="1"/>
  <c r="K242" i="9"/>
  <c r="L241" i="9"/>
  <c r="N243" i="9" l="1"/>
  <c r="K243" i="9"/>
  <c r="L242" i="9"/>
  <c r="N244" i="9" l="1"/>
  <c r="K244" i="9"/>
  <c r="L243" i="9"/>
  <c r="N245" i="9" l="1"/>
  <c r="K245" i="9"/>
  <c r="L244" i="9"/>
  <c r="N246" i="9" l="1"/>
  <c r="K246" i="9"/>
  <c r="L245" i="9"/>
  <c r="N247" i="9" l="1"/>
  <c r="K247" i="9"/>
  <c r="L246" i="9"/>
  <c r="N248" i="9" l="1"/>
  <c r="K248" i="9"/>
  <c r="L247" i="9"/>
  <c r="N249" i="9" l="1"/>
  <c r="K249" i="9"/>
  <c r="L248" i="9"/>
  <c r="N250" i="9" l="1"/>
  <c r="K250" i="9"/>
  <c r="L249" i="9"/>
  <c r="N251" i="9" l="1"/>
  <c r="K251" i="9"/>
  <c r="L250" i="9"/>
  <c r="N252" i="9" l="1"/>
  <c r="K252" i="9"/>
  <c r="L251" i="9"/>
  <c r="N253" i="9" l="1"/>
  <c r="K253" i="9"/>
  <c r="L252" i="9"/>
  <c r="N254" i="9" l="1"/>
  <c r="K254" i="9"/>
  <c r="L253" i="9"/>
  <c r="N255" i="9" l="1"/>
  <c r="K255" i="9"/>
  <c r="L254" i="9"/>
  <c r="N256" i="9" l="1"/>
  <c r="K256" i="9"/>
  <c r="L255" i="9"/>
  <c r="N257" i="9" l="1"/>
  <c r="K257" i="9"/>
  <c r="L256" i="9"/>
  <c r="N258" i="9" l="1"/>
  <c r="K258" i="9"/>
  <c r="L257" i="9"/>
  <c r="N259" i="9" l="1"/>
  <c r="K259" i="9"/>
  <c r="L258" i="9"/>
  <c r="N260" i="9" l="1"/>
  <c r="K260" i="9"/>
  <c r="L259" i="9"/>
  <c r="N261" i="9" l="1"/>
  <c r="K261" i="9"/>
  <c r="L260" i="9"/>
  <c r="N262" i="9" l="1"/>
  <c r="K262" i="9"/>
  <c r="L261" i="9"/>
  <c r="N263" i="9" l="1"/>
  <c r="K263" i="9"/>
  <c r="L262" i="9"/>
  <c r="N264" i="9" l="1"/>
  <c r="K264" i="9"/>
  <c r="L263" i="9"/>
  <c r="N265" i="9" l="1"/>
  <c r="K265" i="9"/>
  <c r="L264" i="9"/>
  <c r="N266" i="9" l="1"/>
  <c r="K266" i="9"/>
  <c r="L265" i="9"/>
  <c r="N267" i="9" l="1"/>
  <c r="K267" i="9"/>
  <c r="L266" i="9"/>
  <c r="N268" i="9" l="1"/>
  <c r="K268" i="9"/>
  <c r="L267" i="9"/>
  <c r="N269" i="9" l="1"/>
  <c r="K269" i="9"/>
  <c r="L268" i="9"/>
  <c r="N270" i="9" l="1"/>
  <c r="K270" i="9"/>
  <c r="L269" i="9"/>
  <c r="N271" i="9" l="1"/>
  <c r="K271" i="9"/>
  <c r="L270" i="9"/>
  <c r="N272" i="9" l="1"/>
  <c r="K272" i="9"/>
  <c r="L271" i="9"/>
  <c r="N273" i="9" l="1"/>
  <c r="K273" i="9"/>
  <c r="L272" i="9"/>
  <c r="N274" i="9" l="1"/>
  <c r="K274" i="9"/>
  <c r="L273" i="9"/>
  <c r="N275" i="9" l="1"/>
  <c r="K275" i="9"/>
  <c r="L274" i="9"/>
  <c r="N276" i="9" l="1"/>
  <c r="K276" i="9"/>
  <c r="L275" i="9"/>
  <c r="N277" i="9" l="1"/>
  <c r="K277" i="9"/>
  <c r="L276" i="9"/>
  <c r="N278" i="9" l="1"/>
  <c r="K278" i="9"/>
  <c r="L277" i="9"/>
  <c r="N279" i="9" l="1"/>
  <c r="K279" i="9"/>
  <c r="L278" i="9"/>
  <c r="N280" i="9" l="1"/>
  <c r="K280" i="9"/>
  <c r="L279" i="9"/>
  <c r="N281" i="9" l="1"/>
  <c r="K281" i="9"/>
  <c r="L280" i="9"/>
  <c r="N282" i="9" l="1"/>
  <c r="K282" i="9"/>
  <c r="L281" i="9"/>
  <c r="N283" i="9" l="1"/>
  <c r="K283" i="9"/>
  <c r="L282" i="9"/>
  <c r="N284" i="9" l="1"/>
  <c r="K284" i="9"/>
  <c r="L283" i="9"/>
  <c r="N285" i="9" l="1"/>
  <c r="K285" i="9"/>
  <c r="L284" i="9"/>
  <c r="N286" i="9" l="1"/>
  <c r="K286" i="9"/>
  <c r="L285" i="9"/>
  <c r="N287" i="9" l="1"/>
  <c r="K287" i="9"/>
  <c r="L286" i="9"/>
  <c r="N288" i="9" l="1"/>
  <c r="K288" i="9"/>
  <c r="L287" i="9"/>
  <c r="N289" i="9" l="1"/>
  <c r="K289" i="9"/>
  <c r="L288" i="9"/>
  <c r="N290" i="9" l="1"/>
  <c r="K290" i="9"/>
  <c r="L289" i="9"/>
  <c r="N291" i="9" l="1"/>
  <c r="K291" i="9"/>
  <c r="L290" i="9"/>
  <c r="N292" i="9" l="1"/>
  <c r="K292" i="9"/>
  <c r="L291" i="9"/>
  <c r="N293" i="9" l="1"/>
  <c r="K293" i="9"/>
  <c r="L292" i="9"/>
  <c r="N294" i="9" l="1"/>
  <c r="K294" i="9"/>
  <c r="L293" i="9"/>
  <c r="N295" i="9" l="1"/>
  <c r="K295" i="9"/>
  <c r="L294" i="9"/>
  <c r="N296" i="9" l="1"/>
  <c r="K296" i="9"/>
  <c r="L295" i="9"/>
  <c r="N297" i="9" l="1"/>
  <c r="K297" i="9"/>
  <c r="L296" i="9"/>
  <c r="N298" i="9" l="1"/>
  <c r="K298" i="9"/>
  <c r="L297" i="9"/>
  <c r="N299" i="9" l="1"/>
  <c r="K299" i="9"/>
  <c r="L298" i="9"/>
  <c r="N300" i="9" l="1"/>
  <c r="K300" i="9"/>
  <c r="L299" i="9"/>
  <c r="N301" i="9" l="1"/>
  <c r="K301" i="9"/>
  <c r="L300" i="9"/>
  <c r="N302" i="9" l="1"/>
  <c r="K302" i="9"/>
  <c r="L301" i="9"/>
  <c r="N303" i="9" l="1"/>
  <c r="K303" i="9"/>
  <c r="L302" i="9"/>
  <c r="N304" i="9" l="1"/>
  <c r="K304" i="9"/>
  <c r="L303" i="9"/>
  <c r="N305" i="9" l="1"/>
  <c r="K305" i="9"/>
  <c r="L304" i="9"/>
  <c r="N306" i="9" l="1"/>
  <c r="K306" i="9"/>
  <c r="L305" i="9"/>
  <c r="N307" i="9" l="1"/>
  <c r="K307" i="9"/>
  <c r="L306" i="9"/>
  <c r="N308" i="9" l="1"/>
  <c r="K308" i="9"/>
  <c r="L307" i="9"/>
  <c r="N309" i="9" l="1"/>
  <c r="K309" i="9"/>
  <c r="L308" i="9"/>
  <c r="N310" i="9" l="1"/>
  <c r="K310" i="9"/>
  <c r="L309" i="9"/>
  <c r="N311" i="9" l="1"/>
  <c r="K311" i="9"/>
  <c r="L310" i="9"/>
  <c r="N312" i="9" l="1"/>
  <c r="K312" i="9"/>
  <c r="L311" i="9"/>
  <c r="N313" i="9" l="1"/>
  <c r="K313" i="9"/>
  <c r="L312" i="9"/>
  <c r="N314" i="9" l="1"/>
  <c r="K314" i="9"/>
  <c r="L313" i="9"/>
  <c r="N315" i="9" l="1"/>
  <c r="K315" i="9"/>
  <c r="L314" i="9"/>
  <c r="N316" i="9" l="1"/>
  <c r="K316" i="9"/>
  <c r="L315" i="9"/>
  <c r="N317" i="9" l="1"/>
  <c r="K317" i="9"/>
  <c r="L316" i="9"/>
  <c r="N318" i="9" l="1"/>
  <c r="K318" i="9"/>
  <c r="L317" i="9"/>
  <c r="N319" i="9" l="1"/>
  <c r="K319" i="9"/>
  <c r="L318" i="9"/>
  <c r="N320" i="9" l="1"/>
  <c r="K320" i="9"/>
  <c r="L319" i="9"/>
  <c r="N321" i="9" l="1"/>
  <c r="K321" i="9"/>
  <c r="L320" i="9"/>
  <c r="N322" i="9" l="1"/>
  <c r="K322" i="9"/>
  <c r="L321" i="9"/>
  <c r="N323" i="9" l="1"/>
  <c r="K323" i="9"/>
  <c r="L322" i="9"/>
  <c r="N324" i="9" l="1"/>
  <c r="K324" i="9"/>
  <c r="L323" i="9"/>
  <c r="N325" i="9" l="1"/>
  <c r="K325" i="9"/>
  <c r="L324" i="9"/>
  <c r="N326" i="9" l="1"/>
  <c r="K326" i="9"/>
  <c r="L325" i="9"/>
  <c r="N327" i="9" l="1"/>
  <c r="K327" i="9"/>
  <c r="L326" i="9"/>
  <c r="N328" i="9" l="1"/>
  <c r="K328" i="9"/>
  <c r="L327" i="9"/>
  <c r="N329" i="9" l="1"/>
  <c r="K329" i="9"/>
  <c r="L328" i="9"/>
  <c r="N330" i="9" l="1"/>
  <c r="K330" i="9"/>
  <c r="L329" i="9"/>
  <c r="N331" i="9" l="1"/>
  <c r="K331" i="9"/>
  <c r="L330" i="9"/>
  <c r="N332" i="9" l="1"/>
  <c r="K332" i="9"/>
  <c r="L331" i="9"/>
  <c r="N333" i="9" l="1"/>
  <c r="K333" i="9"/>
  <c r="L332" i="9"/>
  <c r="N334" i="9" l="1"/>
  <c r="K334" i="9"/>
  <c r="L333" i="9"/>
  <c r="N335" i="9" l="1"/>
  <c r="K335" i="9"/>
  <c r="L334" i="9"/>
  <c r="N336" i="9" l="1"/>
  <c r="K336" i="9"/>
  <c r="L335" i="9"/>
  <c r="N337" i="9" l="1"/>
  <c r="K337" i="9"/>
  <c r="L336" i="9"/>
  <c r="N338" i="9" l="1"/>
  <c r="K338" i="9"/>
  <c r="L337" i="9"/>
  <c r="N339" i="9" l="1"/>
  <c r="K339" i="9"/>
  <c r="L338" i="9"/>
  <c r="N340" i="9" l="1"/>
  <c r="K340" i="9"/>
  <c r="L339" i="9"/>
  <c r="N341" i="9" l="1"/>
  <c r="K341" i="9"/>
  <c r="L340" i="9"/>
  <c r="N342" i="9" l="1"/>
  <c r="K342" i="9"/>
  <c r="L341" i="9"/>
  <c r="N343" i="9" l="1"/>
  <c r="K343" i="9"/>
  <c r="L342" i="9"/>
  <c r="N344" i="9" l="1"/>
  <c r="K344" i="9"/>
  <c r="L343" i="9"/>
  <c r="N345" i="9" l="1"/>
  <c r="K345" i="9"/>
  <c r="L344" i="9"/>
  <c r="N346" i="9" l="1"/>
  <c r="K346" i="9"/>
  <c r="L345" i="9"/>
  <c r="N347" i="9" l="1"/>
  <c r="K347" i="9"/>
  <c r="L346" i="9"/>
  <c r="N348" i="9" l="1"/>
  <c r="K348" i="9"/>
  <c r="L347" i="9"/>
  <c r="N349" i="9" l="1"/>
  <c r="K349" i="9"/>
  <c r="L348" i="9"/>
  <c r="N350" i="9" l="1"/>
  <c r="K350" i="9"/>
  <c r="L349" i="9"/>
  <c r="N351" i="9" l="1"/>
  <c r="K351" i="9"/>
  <c r="L350" i="9"/>
  <c r="N352" i="9" l="1"/>
  <c r="K352" i="9"/>
  <c r="L351" i="9"/>
  <c r="N353" i="9" l="1"/>
  <c r="K353" i="9"/>
  <c r="L352" i="9"/>
  <c r="N354" i="9" l="1"/>
  <c r="K354" i="9"/>
  <c r="L353" i="9"/>
  <c r="N355" i="9" l="1"/>
  <c r="K355" i="9"/>
  <c r="L354" i="9"/>
  <c r="N356" i="9" l="1"/>
  <c r="K356" i="9"/>
  <c r="L355" i="9"/>
  <c r="N357" i="9" l="1"/>
  <c r="K357" i="9"/>
  <c r="L356" i="9"/>
  <c r="N358" i="9" l="1"/>
  <c r="K358" i="9"/>
  <c r="L357" i="9"/>
  <c r="N359" i="9" l="1"/>
  <c r="K359" i="9"/>
  <c r="L358" i="9"/>
  <c r="N360" i="9" l="1"/>
  <c r="K360" i="9"/>
  <c r="L359" i="9"/>
  <c r="N361" i="9" l="1"/>
  <c r="K361" i="9"/>
  <c r="L360" i="9"/>
  <c r="N362" i="9" l="1"/>
  <c r="K362" i="9"/>
  <c r="L361" i="9"/>
  <c r="N363" i="9" l="1"/>
  <c r="K363" i="9"/>
  <c r="L362" i="9"/>
  <c r="N364" i="9" l="1"/>
  <c r="K364" i="9"/>
  <c r="L363" i="9"/>
  <c r="N365" i="9" l="1"/>
  <c r="K365" i="9"/>
  <c r="L365" i="9" s="1"/>
  <c r="L364" i="9"/>
</calcChain>
</file>

<file path=xl/connections.xml><?xml version="1.0" encoding="utf-8"?>
<connections xmlns="http://schemas.openxmlformats.org/spreadsheetml/2006/main">
  <connection id="1" odcFile="h:\My Data Sources\ULU0ISQL101P QFPM_MCB CB1_CoveredBondsOutstanding.odc" keepAlive="1" name="ULU0ISQL101P QFPM_MCB CB1_CoveredBondsOutstanding" type="5" refreshedVersion="4" onlyUseConnectionFile="1" background="1" saveData="1">
    <dbPr connection="Provider=SQLOLEDB.1;Integrated Security=SSPI;Persist Security Info=True;Initial Catalog=QFPM_MCB;Data Source=ULU0ISQL101P;Use Procedure for Prepare=1;Auto Translate=True;Packet Size=4096;Workstation ID=BDRGWD20263;Use Encryption for Data=False;Tag with column collation when possible=False" command="&quot;QFPM_MCB&quot;.&quot;dbo&quot;.&quot;CB1_CoveredBondsOutstanding&quot;" commandType="3"/>
  </connection>
</connections>
</file>

<file path=xl/sharedStrings.xml><?xml version="1.0" encoding="utf-8"?>
<sst xmlns="http://schemas.openxmlformats.org/spreadsheetml/2006/main" count="742" uniqueCount="474">
  <si>
    <t>Contact Details:</t>
  </si>
  <si>
    <t>Carol Wandels</t>
  </si>
  <si>
    <t>Bart Verwaest</t>
  </si>
  <si>
    <t>Peter Degroote</t>
  </si>
  <si>
    <t>Ellen Van Steen</t>
  </si>
  <si>
    <t>0032 2 222 7064</t>
  </si>
  <si>
    <t>0032 2 222 7122</t>
  </si>
  <si>
    <t>Christine Lepage</t>
  </si>
  <si>
    <t>0032 2 222 7028</t>
  </si>
  <si>
    <t>0032 2 222 7018</t>
  </si>
  <si>
    <t>0032 2 222 7083</t>
  </si>
  <si>
    <t>Wilfried Wouters</t>
  </si>
  <si>
    <t>0032 2 222 5718</t>
  </si>
  <si>
    <t>wilfried.wouters@belfius.be</t>
  </si>
  <si>
    <t>ellen.vansteen@belfius.be</t>
  </si>
  <si>
    <t>christine.lepage@belfius.be</t>
  </si>
  <si>
    <t>bart.verwaest@belfius.be</t>
  </si>
  <si>
    <t>carol.wandels@belfius.be</t>
  </si>
  <si>
    <t>peter.degroote@belfius.be</t>
  </si>
  <si>
    <t>Website</t>
  </si>
  <si>
    <t>Series</t>
  </si>
  <si>
    <t>ISIN</t>
  </si>
  <si>
    <t>Currency</t>
  </si>
  <si>
    <t>Outstanding Amount</t>
  </si>
  <si>
    <t>Issue Date</t>
  </si>
  <si>
    <t>Maturity Date</t>
  </si>
  <si>
    <t>Coupon Type</t>
  </si>
  <si>
    <t>Coupon</t>
  </si>
  <si>
    <t>Day Count</t>
  </si>
  <si>
    <t>Next Interest Payment Date</t>
  </si>
  <si>
    <t>Extended Maturity Date</t>
  </si>
  <si>
    <t>BE0002419910</t>
  </si>
  <si>
    <t>EUR</t>
  </si>
  <si>
    <t>Fixed</t>
  </si>
  <si>
    <t>Act/Act ICMA</t>
  </si>
  <si>
    <t>BE0002421932</t>
  </si>
  <si>
    <t>BE0002422948</t>
  </si>
  <si>
    <t>BE0002423953</t>
  </si>
  <si>
    <t>Standard and Poor's</t>
  </si>
  <si>
    <t>Fitch</t>
  </si>
  <si>
    <t>Moody's</t>
  </si>
  <si>
    <t>A-</t>
  </si>
  <si>
    <t>negative</t>
  </si>
  <si>
    <t>stable</t>
  </si>
  <si>
    <t>Baa1</t>
  </si>
  <si>
    <t>P-2</t>
  </si>
  <si>
    <t>Reporting Date:</t>
  </si>
  <si>
    <t>Outstanding Series</t>
  </si>
  <si>
    <t>Totals</t>
  </si>
  <si>
    <t>Weighted Average Remaining Average Life: *</t>
  </si>
  <si>
    <t>Total Outstanding (in EUR):</t>
  </si>
  <si>
    <t>Current Weighted Average Fixed Coupon:</t>
  </si>
  <si>
    <t>Belfius Mortgage Pandbrieven Ratings</t>
  </si>
  <si>
    <t>AAA</t>
  </si>
  <si>
    <t>Rating</t>
  </si>
  <si>
    <t>Long Term Rating</t>
  </si>
  <si>
    <t>Short Term Rating</t>
  </si>
  <si>
    <t>Outlook</t>
  </si>
  <si>
    <t>F1</t>
  </si>
  <si>
    <t>A-2</t>
  </si>
  <si>
    <t>outlook</t>
  </si>
  <si>
    <t>Belfius Bank Senior Unsecured Ratings</t>
  </si>
  <si>
    <t>Head of Treasury</t>
  </si>
  <si>
    <t>Long Term Funding (new issues and investor contact)</t>
  </si>
  <si>
    <t>Outstanding Mortgage Pandbrieven:</t>
  </si>
  <si>
    <t xml:space="preserve">  --&gt; Cover Test Royal Decree Article 5 § 1 (&gt; 85%)</t>
  </si>
  <si>
    <t>Pass</t>
  </si>
  <si>
    <t>--&gt; Cover Test Royal Decree Article 5 § 2 (&gt; 105%)</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</si>
  <si>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</si>
  <si>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</si>
  <si>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</si>
  <si>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</si>
  <si>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</si>
  <si>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</si>
  <si>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</si>
  <si>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Cumulative Cash Inflow Next 180 Days</t>
  </si>
  <si>
    <t>Cumulative Cash Outflow Next 180 Days</t>
  </si>
  <si>
    <t>Test Summary</t>
  </si>
  <si>
    <t>(all amounts in EUR unless stated otherwise)</t>
  </si>
  <si>
    <t>* At the Reporting Date until Maturity Date</t>
  </si>
  <si>
    <t>(i)</t>
  </si>
  <si>
    <t>(ii)</t>
  </si>
  <si>
    <t>(iii)</t>
  </si>
  <si>
    <t>(iv)</t>
  </si>
  <si>
    <t>Value of the Residential Mortgage Loans (as defined in Royal Decree Article 6 § 2):</t>
  </si>
  <si>
    <t>(v)</t>
  </si>
  <si>
    <t>(vi)</t>
  </si>
  <si>
    <t>(vii)</t>
  </si>
  <si>
    <t>(viii)</t>
  </si>
  <si>
    <t>(ix)</t>
  </si>
  <si>
    <t xml:space="preserve">Principal Requirements Covered Bonds: </t>
  </si>
  <si>
    <t xml:space="preserve">Costs, Fees and Expenses Related to Covered Bonds: </t>
  </si>
  <si>
    <t xml:space="preserve">Interest Requirement Covered Bonds: </t>
  </si>
  <si>
    <t xml:space="preserve">Principal Proceeds Cover Assets: </t>
  </si>
  <si>
    <t xml:space="preserve">Interest Proceeds Cover Assets: </t>
  </si>
  <si>
    <t>(x)</t>
  </si>
  <si>
    <t>(xi)</t>
  </si>
  <si>
    <t>2. Residential Mortgage Loans Cover Test</t>
  </si>
  <si>
    <t>3. Total Asset Cover Test</t>
  </si>
  <si>
    <t>4. Interest and Principal Coverage Test</t>
  </si>
  <si>
    <t>Remaining Average Life *</t>
  </si>
  <si>
    <t>Cover Pool Summary</t>
  </si>
  <si>
    <t>Portfolio Cut-off Date</t>
  </si>
  <si>
    <t>Outstanding Balance of Residential Mortgage Loans at the Cut-off Date</t>
  </si>
  <si>
    <t>Principal Redemptions between Cut-off Date and Reporting Date</t>
  </si>
  <si>
    <t>Number of borrowers</t>
  </si>
  <si>
    <t>Average Outstanding Balance per borrower</t>
  </si>
  <si>
    <t>Weighted average seasoning (in months)</t>
  </si>
  <si>
    <t>Weighted average Original Loan to Initial Value</t>
  </si>
  <si>
    <t>Weighted average Current Loan to Current Value</t>
  </si>
  <si>
    <t>average</t>
  </si>
  <si>
    <t>Balance in EUR</t>
  </si>
  <si>
    <t>0 - 10%</t>
  </si>
  <si>
    <t>10 - 20%</t>
  </si>
  <si>
    <t>20 - 30%</t>
  </si>
  <si>
    <t>30 - 40%</t>
  </si>
  <si>
    <t>40 - 50%</t>
  </si>
  <si>
    <t>50 - 60%</t>
  </si>
  <si>
    <t>60 - 70%</t>
  </si>
  <si>
    <t>70 - 80%</t>
  </si>
  <si>
    <t>80 - 90%</t>
  </si>
  <si>
    <t>90 - 100%</t>
  </si>
  <si>
    <t>100 - 110%</t>
  </si>
  <si>
    <t>110 - 120%</t>
  </si>
  <si>
    <t>&gt; 120%</t>
  </si>
  <si>
    <t>Original Loan to Initial Value</t>
  </si>
  <si>
    <t>Current Loan to Current Value</t>
  </si>
  <si>
    <t>Remaining term to maturity</t>
  </si>
  <si>
    <t>in months</t>
  </si>
  <si>
    <t>0 - 24</t>
  </si>
  <si>
    <t>24 - 48</t>
  </si>
  <si>
    <t>48 - 72</t>
  </si>
  <si>
    <t>72 - 96</t>
  </si>
  <si>
    <t>96 - 120</t>
  </si>
  <si>
    <t>120 - 144</t>
  </si>
  <si>
    <t>144 - 168</t>
  </si>
  <si>
    <t>168 - 192</t>
  </si>
  <si>
    <t>192 - 216</t>
  </si>
  <si>
    <t>216 - 240</t>
  </si>
  <si>
    <t>240 - 264</t>
  </si>
  <si>
    <t>264 - 288</t>
  </si>
  <si>
    <t>288 - 312</t>
  </si>
  <si>
    <t>312 - 336</t>
  </si>
  <si>
    <t>336 - 360</t>
  </si>
  <si>
    <t>Distribution of Outstanding Loan Balance</t>
  </si>
  <si>
    <t>in EUR 1000</t>
  </si>
  <si>
    <t>Number of Clients</t>
  </si>
  <si>
    <t>0 - 50</t>
  </si>
  <si>
    <t>50 - 100</t>
  </si>
  <si>
    <t>100 - 150</t>
  </si>
  <si>
    <t>150 - 200</t>
  </si>
  <si>
    <t>200 - 250</t>
  </si>
  <si>
    <t>250 - 300</t>
  </si>
  <si>
    <t>300 - 350</t>
  </si>
  <si>
    <t>350 - 400</t>
  </si>
  <si>
    <t>400 - 450</t>
  </si>
  <si>
    <t>450 - 500</t>
  </si>
  <si>
    <t>500 - 550</t>
  </si>
  <si>
    <t>550 - 600</t>
  </si>
  <si>
    <t>600 - 650</t>
  </si>
  <si>
    <t>650 - 700</t>
  </si>
  <si>
    <t>700 - 750</t>
  </si>
  <si>
    <t>750 - 800</t>
  </si>
  <si>
    <t>800 - 850</t>
  </si>
  <si>
    <t>850 - 900</t>
  </si>
  <si>
    <t>900 - 950</t>
  </si>
  <si>
    <t>950 - 1000</t>
  </si>
  <si>
    <t xml:space="preserve"> &gt; 1000</t>
  </si>
  <si>
    <t>Initial term to maturity</t>
  </si>
  <si>
    <t>in years</t>
  </si>
  <si>
    <t>0 - 2</t>
  </si>
  <si>
    <t>2 - 4</t>
  </si>
  <si>
    <t>4 - 6</t>
  </si>
  <si>
    <t>6 - 8</t>
  </si>
  <si>
    <t>8 - 10</t>
  </si>
  <si>
    <t>10 - 12</t>
  </si>
  <si>
    <t>12 - 14</t>
  </si>
  <si>
    <t>14 - 16</t>
  </si>
  <si>
    <t>16 - 18</t>
  </si>
  <si>
    <t>18 - 20</t>
  </si>
  <si>
    <t>20 - 22</t>
  </si>
  <si>
    <t>22 - 24</t>
  </si>
  <si>
    <t>24 - 26</t>
  </si>
  <si>
    <t>26 - 28</t>
  </si>
  <si>
    <t>28 - 30</t>
  </si>
  <si>
    <t>Interest Rate</t>
  </si>
  <si>
    <t>Rate</t>
  </si>
  <si>
    <t>0 - 0.5%</t>
  </si>
  <si>
    <t>0.5 - 1%</t>
  </si>
  <si>
    <t>1 - 1.5%</t>
  </si>
  <si>
    <t>1.5 - 2%</t>
  </si>
  <si>
    <t>2 - 2.5%</t>
  </si>
  <si>
    <t>2.5 - 3%</t>
  </si>
  <si>
    <t>3 - 3.5%</t>
  </si>
  <si>
    <t>3.5 - 4%</t>
  </si>
  <si>
    <t>4 - 4.5%</t>
  </si>
  <si>
    <t>4.5 - 5%</t>
  </si>
  <si>
    <t>5 - 5.5%</t>
  </si>
  <si>
    <t>5.5 - 6%</t>
  </si>
  <si>
    <t>6 - 6.5%</t>
  </si>
  <si>
    <t>6.5 - 7%</t>
  </si>
  <si>
    <t>7 - 7.5%</t>
  </si>
  <si>
    <t>7.5 - 8%</t>
  </si>
  <si>
    <t>8 - 8.5%</t>
  </si>
  <si>
    <t>8.5 - 9%</t>
  </si>
  <si>
    <t>9 - 9.5%</t>
  </si>
  <si>
    <t>9.5 - 10%</t>
  </si>
  <si>
    <t>&gt; 10%</t>
  </si>
  <si>
    <t>0 - 20%</t>
  </si>
  <si>
    <t>20 - 40%</t>
  </si>
  <si>
    <t>40 - 60%</t>
  </si>
  <si>
    <t>60 - 80%</t>
  </si>
  <si>
    <t>80 - 100%</t>
  </si>
  <si>
    <t>100 - 120%</t>
  </si>
  <si>
    <t>120 - 140%</t>
  </si>
  <si>
    <t>140 - 160%</t>
  </si>
  <si>
    <t>160 - 180%</t>
  </si>
  <si>
    <t>180 - 200%</t>
  </si>
  <si>
    <t>200 - 300%</t>
  </si>
  <si>
    <t>300 - 400%</t>
  </si>
  <si>
    <t>400 - 500%</t>
  </si>
  <si>
    <t xml:space="preserve"> &gt; 500%</t>
  </si>
  <si>
    <t>Loan to Mortgage Inscription Ratio (LTM)</t>
  </si>
  <si>
    <t>Interest Type</t>
  </si>
  <si>
    <t>Type</t>
  </si>
  <si>
    <t>5/5/5</t>
  </si>
  <si>
    <t>10/5/5</t>
  </si>
  <si>
    <t>3/3/3</t>
  </si>
  <si>
    <t>1/1/1</t>
  </si>
  <si>
    <t>15/5/5</t>
  </si>
  <si>
    <t>20/5/5</t>
  </si>
  <si>
    <t>1.5/1/1</t>
  </si>
  <si>
    <t>2/2/2</t>
  </si>
  <si>
    <t>Seasoning</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</si>
  <si>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</si>
  <si>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</si>
  <si>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</si>
  <si>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</si>
  <si>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</si>
  <si>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</si>
  <si>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</si>
  <si>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</si>
  <si>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</si>
  <si>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</si>
  <si>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</si>
  <si>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</si>
  <si>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</si>
  <si>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</si>
  <si>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</si>
  <si>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</si>
  <si>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</si>
  <si>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</si>
  <si>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0 - 1</t>
  </si>
  <si>
    <t>1 - 2</t>
  </si>
  <si>
    <t>2 - 3</t>
  </si>
  <si>
    <t>3 - 4</t>
  </si>
  <si>
    <t>4 - 5</t>
  </si>
  <si>
    <t>5 - 6</t>
  </si>
  <si>
    <t>6 - 7</t>
  </si>
  <si>
    <t>7 - 8</t>
  </si>
  <si>
    <t>8 - 9</t>
  </si>
  <si>
    <t>9 - 10</t>
  </si>
  <si>
    <t>10 - 11</t>
  </si>
  <si>
    <t>11 - 12</t>
  </si>
  <si>
    <t>12 - 13</t>
  </si>
  <si>
    <t>13 - 14</t>
  </si>
  <si>
    <t>14 - 15</t>
  </si>
  <si>
    <t>15 - 16</t>
  </si>
  <si>
    <t>16 - 17</t>
  </si>
  <si>
    <t>17 - 18</t>
  </si>
  <si>
    <t>18 - 19</t>
  </si>
  <si>
    <t>19 - 20</t>
  </si>
  <si>
    <t>20 - 21</t>
  </si>
  <si>
    <t>21 - 22</t>
  </si>
  <si>
    <t>22 - 23</t>
  </si>
  <si>
    <t>23 - 24</t>
  </si>
  <si>
    <t>24 - 25</t>
  </si>
  <si>
    <t>&gt; 25</t>
  </si>
  <si>
    <t>Geographic distribution</t>
  </si>
  <si>
    <t>Province</t>
  </si>
  <si>
    <t>Brussel</t>
  </si>
  <si>
    <t>Brabant Wallon</t>
  </si>
  <si>
    <t>Liège</t>
  </si>
  <si>
    <t>Namur</t>
  </si>
  <si>
    <t>Luxembourg</t>
  </si>
  <si>
    <t>Hainaut</t>
  </si>
  <si>
    <t>Vlaams Brabant</t>
  </si>
  <si>
    <t>Antwerpen</t>
  </si>
  <si>
    <t>Limburg</t>
  </si>
  <si>
    <t>West-Vlaanderen</t>
  </si>
  <si>
    <t>Oost-Vlaanderen</t>
  </si>
  <si>
    <t>Data not in IT system</t>
  </si>
  <si>
    <t>Repayment Type</t>
  </si>
  <si>
    <t>annuity</t>
  </si>
  <si>
    <t>linear amortisation</t>
  </si>
  <si>
    <t>progressive amortisation</t>
  </si>
  <si>
    <t>bullet / IO</t>
  </si>
  <si>
    <t>Number of loans</t>
  </si>
  <si>
    <t>Average Outstanding Balance per loan</t>
  </si>
  <si>
    <t>Weighted average remaining maturity (in years, at 0% CPR)</t>
  </si>
  <si>
    <t>Weighted average initial maturity (in years, at 0% CPR)</t>
  </si>
  <si>
    <t>1. Residential Mortgage Loans</t>
  </si>
  <si>
    <t>2. Registered Cash</t>
  </si>
  <si>
    <t>Registered Cash Proceeds under the Residential Mortgage Loans</t>
  </si>
  <si>
    <t>3. Public Sector Exposure (Liquid Bond Positions)</t>
  </si>
  <si>
    <t>Position 1</t>
  </si>
  <si>
    <t>Position 2</t>
  </si>
  <si>
    <t>Position 3</t>
  </si>
  <si>
    <t>Position 4</t>
  </si>
  <si>
    <t>Position 5</t>
  </si>
  <si>
    <t>Issuer Name</t>
  </si>
  <si>
    <t>Nominal Amount</t>
  </si>
  <si>
    <t>ECB Haircut</t>
  </si>
  <si>
    <t>Standar &amp; Poor's Rating</t>
  </si>
  <si>
    <t>Fitch Rating</t>
  </si>
  <si>
    <t>Moody's Rating</t>
  </si>
  <si>
    <t>Mark-to-Market Value</t>
  </si>
  <si>
    <t>Accounting Value</t>
  </si>
  <si>
    <t>BE0000300096</t>
  </si>
  <si>
    <t>Kingdom of Belgium</t>
  </si>
  <si>
    <t>OLO 40</t>
  </si>
  <si>
    <t>AA</t>
  </si>
  <si>
    <t>Aa3</t>
  </si>
  <si>
    <t>See Stratification Tables Mortgages for more details</t>
  </si>
  <si>
    <t>4. Derivatives</t>
  </si>
  <si>
    <t>None</t>
  </si>
  <si>
    <t>Stratification Tables Residential Mortgage Loans</t>
  </si>
  <si>
    <t>Date of Previous report:</t>
  </si>
  <si>
    <t>EUR 10 Billion Mortgage Pandbrieven Programme</t>
  </si>
  <si>
    <t>Nominal Balance Residential Mortgage Loans</t>
  </si>
  <si>
    <t>Nominal Balance Public Finance Exposures</t>
  </si>
  <si>
    <t>Nominal Balance Financial Institution Exposures</t>
  </si>
  <si>
    <t>1. Outstanding Mortgage Pandbrieven and Cover Assets</t>
  </si>
  <si>
    <t>Nominal OC Level [(ii)+(iii)+(iv)]/(i) - 1</t>
  </si>
  <si>
    <t xml:space="preserve">  --&gt; Issuer Covenant (iv) Prospectus (&gt; 105%)</t>
  </si>
  <si>
    <t>Ratio Value of the Residential Mortgage Loans / Mortgage Pandbrieven Issued (v)/(i):</t>
  </si>
  <si>
    <t>Ratio Value of all Cover Assets / Mortgage Pandbrieven Issued [(v)+(vi)+(vii)]/(i) :</t>
  </si>
  <si>
    <t>(xii)</t>
  </si>
  <si>
    <t>Total Surplus (+) / Deficit (-) (viii)+(ix)-(x)-(xi)-(xii)</t>
  </si>
  <si>
    <t>(xiii)</t>
  </si>
  <si>
    <t>(xiv)</t>
  </si>
  <si>
    <t>Liquidity Surplus (+) / Deficit (-) (xiii)+(xiv)</t>
  </si>
  <si>
    <t>Value of Public Finance Exposures (definition Royal Decree):</t>
  </si>
  <si>
    <t>Value of Financial Institution Exposures (definition Royal Decree):</t>
  </si>
  <si>
    <t>Mark-to-Market Liquid Bonds minus ECB Haircut</t>
  </si>
  <si>
    <t>Interest Payable on Mortgage Pandbrieven next 12 months</t>
  </si>
  <si>
    <t>(xv)</t>
  </si>
  <si>
    <t>(xvi)</t>
  </si>
  <si>
    <t>Excess Coverage Interest Mortgage Pandbrieven by Liquid Bonds (xv)-(xvi)</t>
  </si>
  <si>
    <t>5. Liquidity Tests</t>
  </si>
  <si>
    <t>(xvii)</t>
  </si>
  <si>
    <t xml:space="preserve">  --&gt; Issuer Covenant (vii) Prospectus ((xvii) &gt; 0)</t>
  </si>
  <si>
    <t xml:space="preserve">  --&gt; Liquidity Test Royal Decree Article 7 § 1 </t>
  </si>
  <si>
    <t xml:space="preserve">  --&gt; Cover Test Royal Decree Article 5 §3 (Amortisation Test)</t>
  </si>
  <si>
    <t>Interest Payments between Cut-off Date and Reporting Date</t>
  </si>
  <si>
    <t>Cover Pool Performance</t>
  </si>
  <si>
    <t>0 - 30 Days</t>
  </si>
  <si>
    <t>Performing</t>
  </si>
  <si>
    <t>30 - 60 Days</t>
  </si>
  <si>
    <t>60 - 90 Days</t>
  </si>
  <si>
    <t>&gt; 90 Days</t>
  </si>
  <si>
    <t>Total</t>
  </si>
  <si>
    <t>2. Prepayments Past Month</t>
  </si>
  <si>
    <t>Full Prepayments</t>
  </si>
  <si>
    <t>Partial Prepayments</t>
  </si>
  <si>
    <t>Total Prepayments</t>
  </si>
  <si>
    <t>Monthly %</t>
  </si>
  <si>
    <t>Annualised %</t>
  </si>
  <si>
    <t>in EUR</t>
  </si>
  <si>
    <t>in %</t>
  </si>
  <si>
    <t>1. Delinquencies (at cut-off date)</t>
  </si>
  <si>
    <t>in number of loans</t>
  </si>
  <si>
    <t>Month</t>
  </si>
  <si>
    <t>0-30 Days</t>
  </si>
  <si>
    <t>&gt; 30 Days</t>
  </si>
  <si>
    <t>Prepayments</t>
  </si>
  <si>
    <t>CPR</t>
  </si>
  <si>
    <t>Outstanding Residential Mortgage Loans (0% CPR)</t>
  </si>
  <si>
    <t>Outstanding Residential Mortgage Loans (2% CPR)</t>
  </si>
  <si>
    <t>Outstanding Residential Mortgage Loans (5% CPR)</t>
  </si>
  <si>
    <t>Outstanding Residential Mortgage Loans (10% CPR)</t>
  </si>
  <si>
    <t>Covered bonds (until maturity date)</t>
  </si>
  <si>
    <t>Assets (in EUR)</t>
  </si>
  <si>
    <t>Liabities (in EUR)</t>
  </si>
  <si>
    <t>Remaining average life (in years, at 0% CPR)</t>
  </si>
  <si>
    <t>Remaining average life (in years, at 2% CPR)</t>
  </si>
  <si>
    <t>Remaining average life (in years, at 5% CPR)</t>
  </si>
  <si>
    <t>Remaining average life (in years, at 10% CPR)</t>
  </si>
  <si>
    <t>Remaining average life to interest reset (in years, at 0% CPR)</t>
  </si>
  <si>
    <t>Percentage of Fixed Rate Loans</t>
  </si>
  <si>
    <t>Percentage of Resettable Rate Loans</t>
  </si>
  <si>
    <t>Weighted average interest rate</t>
  </si>
  <si>
    <t>Weighted average interest rate Fixed Rate Loans</t>
  </si>
  <si>
    <t>Weighted average interest rate Resettable Rate Loans</t>
  </si>
  <si>
    <t>Definitions and Remarks</t>
  </si>
  <si>
    <t>Interest and Principal coverage Test</t>
  </si>
  <si>
    <t>Costs, Fees and Expenses Related to Covered Bonds are simulated based on the assumption of a fixed amount of  EUR 5 million p.a. and 7 bp on the outstanding mortgage loan balance.</t>
  </si>
  <si>
    <t>Liquidity Test</t>
  </si>
  <si>
    <t>The liquidity test is done as defined in the Royal Decree. The liquidity test is done at the most conservative CPR assuption, being the CPR at which the cash flow comes in at the  slowest speed, being 0% CPR</t>
  </si>
  <si>
    <t>Distribution of Average Life to Final Maturity (at 0% CPR)</t>
  </si>
  <si>
    <t>Distribution of Average Life To Interest Reset Date (at 0% CPR)</t>
  </si>
  <si>
    <t>The interest type "Fixed" means that the interest rate of a loan is fixed during the entire life of the loan. The interest types "X/Y/Y" are interest types whereby the loan has a first fixed interest period of Y years followed by fixed interest periods of X years. A 10/5/5 is hence a loan that has an interest rate that is fixed during the first 10 years after which it will have fixed interest periods of 5 year. The interest resets are legally defined in Belgium and are based on the OLO rates.</t>
  </si>
  <si>
    <r>
      <t xml:space="preserve">The annual percentage (CPR) is defined as:  </t>
    </r>
    <r>
      <rPr>
        <i/>
        <sz val="11"/>
        <color theme="1"/>
        <rFont val="Calibri"/>
        <family val="2"/>
        <scheme val="minor"/>
      </rPr>
      <t>1 - (1 - monthly percentage) ^ 12</t>
    </r>
  </si>
  <si>
    <r>
      <t xml:space="preserve">The monthly percentage is defined as:  </t>
    </r>
    <r>
      <rPr>
        <i/>
        <sz val="11"/>
        <color theme="1"/>
        <rFont val="Calibri"/>
        <family val="2"/>
        <scheme val="minor"/>
      </rPr>
      <t>Amount Prepaid during the month / (Initial Balance - Scheduled Payments)</t>
    </r>
  </si>
  <si>
    <t>Amortisation Profiles</t>
  </si>
  <si>
    <t>No yield compression is assumed in the calculations provided in this report where CPR assumptions different from 0% are used.</t>
  </si>
  <si>
    <t>The interest and principal coverage test is done at the CPR which is derived from Belfius internal Prepayment model. This CPR changes over time.</t>
  </si>
  <si>
    <t>Original Loan to Initial Value is defined as the ratio of the sum of the initial (active) credit opening a client has been granted divided by the sum of the initial property values on which Belfius has been granted a first ranking mortgage inscription by the client. Properties on which Belfius has no first ranking inscriptions as well as any other guarantee Belfius has obtained are excluded for the purpose of this calculation.</t>
  </si>
  <si>
    <t>Current Loan to Current Value is defined as the ratio of the sum of the current balance of all residential mortgage loans a client has with Belfius divided by the sum of the current property values on which Belfius has been granted a first ranking mortgage inscription by the client. Properties on which Belfius has no first ranking inscriptions as well as any other guarantee Belfius has obtained are excluded for the purpose of this calculation. The current property value is the value derived after indexation.</t>
  </si>
  <si>
    <t>The Loan to Mortgage Inscription (LTM) gives the ratio between the sum of the current balance of all residential mortgage loans a client has with Belfius divided by the sum of all first and subsequent ranking mortgage inscriptions which the client has granted to Belfius. In case this ratio is in excess of 100%, the part above 100% is typically secured by a mandate.</t>
  </si>
  <si>
    <t>In order to calculate the prepayment rates, only those loans are taken into account that were present in the cover pool during the entire month. Loans that were taken out of the cover pool during the past month or added to the cover pool during the past month are excluded for the prepayment calculation.</t>
  </si>
  <si>
    <t>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</si>
  <si>
    <t xml:space="preserve">This document is prepared by Belfius Bank NV/SA, Boulevard Pacheco 44, 1000 Brussels, Belgium (herein referred as ‘Belfius Bank’) on behalf of itself.
This document is published purely for the purposes of information, it contains no offer or invitation for the purchase or sale of financial instruments, does not comprise investment advice and is not confirmation of any transaction.
The information in this document has been treated with all reasonable care. Nevertheless errors or omissions cannot be excluded and no warranty can be given as to the completeness of the information of this document. 
All opinions, estimates and projections contained in this document are those of Belfius Bank as of the date hereof and are subject to change without notice. The information contained in this document was obtained from a number of different sources. Belfius Bank exercises the greatest care when choosing its sources of information and passing the information. Nevertheless errors or omissions in those sources or processes cannot be excluded a priori. 
Belfius Bank cannot be held liable for any direct or indirect damage or loss resulting from the use of this document.
The information contained in this document is published for the assistance of the recipient, but is not to be relied upon as authoritative or taken in substitution for the exercise of judgment by any recipient. Nothing in this document shall form the basis of any contract or commitment whatsoever.
In the United Kingdom, this report is intended only for Investment Professionals (as defined in The Financial Services and Markets Act 2000 (Financial Promotion) Order 2001) and is not intended to be distributed or passed on, directly or indirectly, to any other class of persons (in particular retail client) in he United Kingdom.
The information is not intended for persons who are resident in the United States or who are physically present in the United States and the Mortgage Pandbrieven are not or will not be registered under the US Securities Act of 1933 as amended and the Mortgage Pandbrieven may not be offered or sold within the United States or to, or for the account or benefit of US persons, except in certain circumstances exempt from the registration requirements of the Securities Act.
Potential users of this document and each investor is encouraged to contact its local regulatory authorities to determine whether any restrictions apply to their ability to purchase investments to which this report refers.
This report is made available to you for information purposes and this report or any part of it may not be reproduced, distributed or published without the prior written consent of Belfius Bank. All rights reserved.
</t>
  </si>
  <si>
    <t>Disclaimer</t>
  </si>
  <si>
    <t>Asset Based Solutions (cover pool and programme management)</t>
  </si>
  <si>
    <t>BE6247207192</t>
  </si>
  <si>
    <t>BE0002424969</t>
  </si>
  <si>
    <t>BE0002426014</t>
  </si>
  <si>
    <t>216 - 228</t>
  </si>
  <si>
    <t>228 - 240</t>
  </si>
  <si>
    <t>Remark</t>
  </si>
  <si>
    <t xml:space="preserve">The investor report is provided in pdf and excel-format. </t>
  </si>
  <si>
    <t>of contradiction between the pdf and excel-format, the pdf-format will prevail.</t>
  </si>
  <si>
    <t xml:space="preserve">The excel-format has been provided for information purposes only and in case </t>
  </si>
  <si>
    <t>BE0002427020</t>
  </si>
  <si>
    <t>BE0002431063</t>
  </si>
  <si>
    <t>BE0002435106</t>
  </si>
  <si>
    <t>BE0002436112</t>
  </si>
  <si>
    <t>BE0002437128</t>
  </si>
  <si>
    <t>BE0002438134</t>
  </si>
  <si>
    <t>https://www.belfius.be/financial/NL/Debt/BelgianMortgagePandbrievenProgramme/index.aspx</t>
  </si>
  <si>
    <t>BE0002439140</t>
  </si>
  <si>
    <t>BE0002440155</t>
  </si>
  <si>
    <t>BE6257118362</t>
  </si>
  <si>
    <t>BE0002446210</t>
  </si>
  <si>
    <t>BE0002447226</t>
  </si>
  <si>
    <t>BE0002450253</t>
  </si>
  <si>
    <t>BE6260796287</t>
  </si>
  <si>
    <t>BE6260791239</t>
  </si>
  <si>
    <t>BE6260793250</t>
  </si>
  <si>
    <t>BE6260794266</t>
  </si>
  <si>
    <t>BE6260795271</t>
  </si>
  <si>
    <t>BE6260797293</t>
  </si>
  <si>
    <t>BE6260798309</t>
  </si>
  <si>
    <t>BE6260799315</t>
  </si>
  <si>
    <t>BE6260801335</t>
  </si>
  <si>
    <t>BE6260802341</t>
  </si>
  <si>
    <t>BE6260803356</t>
  </si>
  <si>
    <t>BE6260804362</t>
  </si>
  <si>
    <t>BE6260805377</t>
  </si>
  <si>
    <t>BE6260767965</t>
  </si>
  <si>
    <t>BE6260768971</t>
  </si>
  <si>
    <t>BE6260985237</t>
  </si>
  <si>
    <t>BE6261018566</t>
  </si>
  <si>
    <t>BE6261019572</t>
  </si>
  <si>
    <t>BE6261086274</t>
  </si>
  <si>
    <t>BE6261087280</t>
  </si>
  <si>
    <t>BE6261088296</t>
  </si>
  <si>
    <t>BE6261294415</t>
  </si>
  <si>
    <t>BE6261298457</t>
  </si>
  <si>
    <t>BE6261301483</t>
  </si>
  <si>
    <t>BE6261296436</t>
  </si>
  <si>
    <t>BE6261304511</t>
  </si>
  <si>
    <t>BE6261305526</t>
  </si>
  <si>
    <t>BE6261295420</t>
  </si>
  <si>
    <t>BE6261293409</t>
  </si>
  <si>
    <t>BE6261299463</t>
  </si>
  <si>
    <t>BE6261303505</t>
  </si>
  <si>
    <t>BE6261300477</t>
  </si>
  <si>
    <t>BE6261302499</t>
  </si>
  <si>
    <t>BE0002459346</t>
  </si>
  <si>
    <t>--&gt; 85.39%</t>
  </si>
  <si>
    <t>--&gt; 94.66%</t>
  </si>
  <si>
    <t>--&gt; 68.86%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</si>
</sst>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E_U_R_-;\-* #,##0.00\ _E_U_R_-;_-* &quot;-&quot;??\ _E_U_R_-;_-@_-"/>
    <numFmt numFmtId="164" formatCode="0.000%"/>
    <numFmt numFmtId="165" formatCode="#,##0.00_ ;\-#,##0.00\ "/>
    <numFmt numFmtId="166" formatCode="#,##0_ ;\-#,##0\ "/>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i/>
      <sz val="11"/>
      <color theme="1"/>
      <name val="Calibri"/>
      <family val="2"/>
      <scheme val="minor"/>
    </font>
    <font>
      <b/>
      <sz val="10"/>
      <name val="Arial"/>
      <family val="2"/>
    </font>
    <font>
      <sz val="10"/>
      <name val="Arial"/>
      <family val="2"/>
    </font>
    <font>
      <sz val="11"/>
      <color rgb="FF006100"/>
      <name val="Calibri"/>
      <family val="2"/>
      <scheme val="minor"/>
    </font>
    <font>
      <sz val="11"/>
      <color rgb="FF9C0006"/>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bgColor theme="4" tint="0.79998168889431442"/>
      </patternFill>
    </fill>
    <fill>
      <patternFill patternType="solid">
        <fgColor theme="0" tint="-0.14999847407452621"/>
        <bgColor theme="4" tint="0.79998168889431442"/>
      </patternFill>
    </fill>
    <fill>
      <patternFill patternType="solid">
        <fgColor rgb="FFC6EFCE"/>
      </patternFill>
    </fill>
    <fill>
      <patternFill patternType="solid">
        <fgColor rgb="FFFFC7CE"/>
      </patternFill>
    </fill>
    <fill>
      <patternFill patternType="solid">
        <fgColor theme="5" tint="0.79998168889431442"/>
        <bgColor indexed="64"/>
      </patternFill>
    </fill>
    <fill>
      <patternFill patternType="solid">
        <fgColor theme="6" tint="0.79998168889431442"/>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10" fillId="7" borderId="0" applyNumberFormat="0" applyBorder="0" applyAlignment="0" applyProtection="0"/>
    <xf numFmtId="0" fontId="11" fillId="8" borderId="0" applyNumberFormat="0" applyBorder="0" applyAlignment="0" applyProtection="0"/>
  </cellStyleXfs>
  <cellXfs count="157">
    <xf numFmtId="0" fontId="0" fillId="0" borderId="0" xfId="0"/>
    <xf numFmtId="0" fontId="0" fillId="2" borderId="2" xfId="0" applyFill="1" applyBorder="1"/>
    <xf numFmtId="0" fontId="0" fillId="2" borderId="2" xfId="0" applyFill="1" applyBorder="1" applyAlignment="1">
      <alignment horizontal="center"/>
    </xf>
    <xf numFmtId="3" fontId="0" fillId="2" borderId="2" xfId="0" applyNumberFormat="1" applyFill="1" applyBorder="1" applyAlignment="1">
      <alignment horizontal="center"/>
    </xf>
    <xf numFmtId="0" fontId="0" fillId="2" borderId="3" xfId="0" applyFill="1" applyBorder="1"/>
    <xf numFmtId="0" fontId="0" fillId="2" borderId="3" xfId="0" applyFill="1" applyBorder="1" applyAlignment="1">
      <alignment horizontal="center"/>
    </xf>
    <xf numFmtId="3" fontId="0" fillId="2" borderId="3" xfId="0" applyNumberFormat="1" applyFill="1" applyBorder="1" applyAlignment="1">
      <alignment horizontal="center"/>
    </xf>
    <xf numFmtId="4" fontId="0" fillId="2" borderId="3" xfId="0" applyNumberForma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14" fontId="0" fillId="2" borderId="2" xfId="0" applyNumberFormat="1" applyFill="1" applyBorder="1"/>
    <xf numFmtId="0" fontId="4" fillId="3" borderId="0" xfId="0" applyFont="1" applyFill="1"/>
    <xf numFmtId="0" fontId="0" fillId="3" borderId="0" xfId="0" applyFill="1"/>
    <xf numFmtId="3" fontId="0" fillId="3" borderId="0" xfId="0" applyNumberFormat="1" applyFill="1"/>
    <xf numFmtId="0" fontId="7" fillId="3" borderId="0" xfId="0" quotePrefix="1" applyFont="1" applyFill="1"/>
    <xf numFmtId="0" fontId="7" fillId="3" borderId="0" xfId="0" applyFont="1" applyFill="1" applyAlignment="1">
      <alignment horizontal="right"/>
    </xf>
    <xf numFmtId="0" fontId="2" fillId="3" borderId="0" xfId="0" applyFont="1" applyFill="1"/>
    <xf numFmtId="0" fontId="5" fillId="3" borderId="0" xfId="0" applyFont="1" applyFill="1"/>
    <xf numFmtId="0" fontId="0" fillId="3" borderId="0" xfId="0" applyFill="1" applyAlignment="1">
      <alignment horizontal="center"/>
    </xf>
    <xf numFmtId="0" fontId="0" fillId="3" borderId="0" xfId="0" applyFill="1" applyAlignment="1">
      <alignment horizontal="center" vertical="center" wrapText="1"/>
    </xf>
    <xf numFmtId="0" fontId="0" fillId="3" borderId="0" xfId="0" applyFill="1" applyBorder="1"/>
    <xf numFmtId="0" fontId="0" fillId="3" borderId="0" xfId="0" applyFill="1" applyBorder="1" applyAlignment="1">
      <alignment horizontal="center"/>
    </xf>
    <xf numFmtId="0" fontId="6" fillId="3" borderId="0" xfId="0" applyFont="1" applyFill="1" applyBorder="1" applyAlignment="1">
      <alignment horizontal="center"/>
    </xf>
    <xf numFmtId="0" fontId="0" fillId="3" borderId="3" xfId="0" applyFill="1" applyBorder="1"/>
    <xf numFmtId="0" fontId="0" fillId="3" borderId="3" xfId="0" applyFill="1" applyBorder="1" applyAlignment="1">
      <alignment horizontal="center"/>
    </xf>
    <xf numFmtId="0" fontId="6" fillId="3" borderId="3" xfId="0" applyFont="1" applyFill="1" applyBorder="1" applyAlignment="1">
      <alignment horizontal="center"/>
    </xf>
    <xf numFmtId="0" fontId="6" fillId="3" borderId="0" xfId="0" applyFont="1" applyFill="1" applyAlignment="1">
      <alignment horizontal="center"/>
    </xf>
    <xf numFmtId="3" fontId="0" fillId="3" borderId="0" xfId="0" applyNumberFormat="1" applyFill="1" applyAlignment="1">
      <alignment horizontal="center"/>
    </xf>
    <xf numFmtId="14" fontId="0" fillId="3" borderId="0" xfId="0" applyNumberFormat="1" applyFill="1" applyAlignment="1">
      <alignment horizontal="center"/>
    </xf>
    <xf numFmtId="164" fontId="0" fillId="3" borderId="0" xfId="0" applyNumberFormat="1" applyFill="1" applyAlignment="1">
      <alignment horizontal="center"/>
    </xf>
    <xf numFmtId="3" fontId="0" fillId="3" borderId="0" xfId="0" applyNumberFormat="1" applyFill="1" applyAlignment="1">
      <alignment horizontal="center" vertical="center" wrapText="1"/>
    </xf>
    <xf numFmtId="14" fontId="0" fillId="3" borderId="0" xfId="0" applyNumberFormat="1" applyFill="1" applyAlignment="1">
      <alignment horizontal="center" vertical="center" wrapText="1"/>
    </xf>
    <xf numFmtId="164" fontId="0" fillId="3" borderId="0" xfId="0" applyNumberFormat="1" applyFill="1" applyAlignment="1">
      <alignment horizontal="center" vertical="center" wrapText="1"/>
    </xf>
    <xf numFmtId="0" fontId="0" fillId="3" borderId="0" xfId="0" applyFill="1" applyAlignment="1">
      <alignment vertical="center" wrapText="1"/>
    </xf>
    <xf numFmtId="2" fontId="0" fillId="3" borderId="0" xfId="0" applyNumberFormat="1" applyFill="1" applyAlignment="1">
      <alignment horizontal="center"/>
    </xf>
    <xf numFmtId="3" fontId="0" fillId="3" borderId="0" xfId="0" applyNumberFormat="1" applyFill="1" applyBorder="1" applyAlignment="1">
      <alignment horizontal="center"/>
    </xf>
    <xf numFmtId="164" fontId="0" fillId="3" borderId="0" xfId="1" applyNumberFormat="1" applyFont="1" applyFill="1" applyBorder="1" applyAlignment="1">
      <alignment horizontal="center"/>
    </xf>
    <xf numFmtId="0" fontId="6" fillId="3" borderId="0" xfId="0" applyFont="1" applyFill="1"/>
    <xf numFmtId="0" fontId="0" fillId="2" borderId="0" xfId="0" applyFill="1" applyAlignment="1">
      <alignment horizontal="center"/>
    </xf>
    <xf numFmtId="3" fontId="0" fillId="2" borderId="0" xfId="0" applyNumberFormat="1" applyFill="1" applyAlignment="1">
      <alignment horizontal="center"/>
    </xf>
    <xf numFmtId="14" fontId="0" fillId="2" borderId="0" xfId="0" applyNumberFormat="1" applyFill="1" applyAlignment="1">
      <alignment horizontal="center"/>
    </xf>
    <xf numFmtId="164" fontId="0" fillId="2" borderId="0" xfId="0" applyNumberFormat="1" applyFill="1" applyAlignment="1">
      <alignment horizontal="center"/>
    </xf>
    <xf numFmtId="2" fontId="0" fillId="2" borderId="0" xfId="0" applyNumberFormat="1" applyFill="1" applyAlignment="1">
      <alignment horizontal="center"/>
    </xf>
    <xf numFmtId="3" fontId="0" fillId="3" borderId="0" xfId="0" applyNumberFormat="1" applyFill="1" applyBorder="1"/>
    <xf numFmtId="0" fontId="7" fillId="3" borderId="0" xfId="0" applyFont="1" applyFill="1" applyBorder="1"/>
    <xf numFmtId="0" fontId="7" fillId="3" borderId="3" xfId="0" quotePrefix="1" applyFont="1" applyFill="1" applyBorder="1"/>
    <xf numFmtId="0" fontId="7" fillId="3" borderId="3" xfId="0" applyFont="1" applyFill="1" applyBorder="1" applyAlignment="1">
      <alignment horizontal="right"/>
    </xf>
    <xf numFmtId="3" fontId="0" fillId="2" borderId="2" xfId="0" applyNumberFormat="1" applyFill="1" applyBorder="1"/>
    <xf numFmtId="0" fontId="0" fillId="2" borderId="0" xfId="0" applyFill="1" applyBorder="1"/>
    <xf numFmtId="4" fontId="0" fillId="2" borderId="2" xfId="0" applyNumberFormat="1" applyFill="1" applyBorder="1"/>
    <xf numFmtId="0" fontId="7" fillId="2" borderId="0" xfId="0" applyFont="1" applyFill="1" applyBorder="1"/>
    <xf numFmtId="0" fontId="7" fillId="2" borderId="3" xfId="0" applyFont="1" applyFill="1" applyBorder="1"/>
    <xf numFmtId="3" fontId="0" fillId="2" borderId="3" xfId="0" applyNumberFormat="1" applyFill="1" applyBorder="1"/>
    <xf numFmtId="4" fontId="0" fillId="3" borderId="0" xfId="0" applyNumberFormat="1" applyFill="1" applyBorder="1"/>
    <xf numFmtId="4" fontId="0" fillId="2" borderId="0" xfId="0" applyNumberFormat="1" applyFill="1" applyBorder="1"/>
    <xf numFmtId="0" fontId="0" fillId="3" borderId="0" xfId="0" applyFill="1" applyAlignment="1">
      <alignment horizontal="right"/>
    </xf>
    <xf numFmtId="0" fontId="3" fillId="3" borderId="0" xfId="0" applyFont="1" applyFill="1"/>
    <xf numFmtId="0" fontId="0" fillId="3" borderId="0" xfId="0" applyFont="1" applyFill="1"/>
    <xf numFmtId="0" fontId="0" fillId="3" borderId="3" xfId="0" applyFill="1" applyBorder="1" applyAlignment="1">
      <alignment horizontal="right"/>
    </xf>
    <xf numFmtId="10" fontId="0" fillId="2" borderId="0" xfId="1" applyNumberFormat="1" applyFont="1" applyFill="1" applyBorder="1"/>
    <xf numFmtId="10" fontId="0" fillId="3" borderId="0" xfId="1" applyNumberFormat="1" applyFont="1" applyFill="1" applyBorder="1"/>
    <xf numFmtId="3" fontId="7" fillId="3" borderId="0" xfId="0" applyNumberFormat="1" applyFont="1" applyFill="1" applyBorder="1"/>
    <xf numFmtId="3" fontId="7" fillId="2" borderId="0" xfId="0" applyNumberFormat="1" applyFont="1" applyFill="1" applyBorder="1"/>
    <xf numFmtId="3" fontId="7" fillId="2" borderId="3" xfId="0" applyNumberFormat="1" applyFont="1" applyFill="1" applyBorder="1"/>
    <xf numFmtId="14" fontId="0" fillId="3" borderId="0" xfId="0" applyNumberFormat="1" applyFill="1"/>
    <xf numFmtId="0" fontId="0" fillId="3" borderId="0" xfId="0" applyFill="1" applyBorder="1" applyAlignment="1">
      <alignment horizontal="right"/>
    </xf>
    <xf numFmtId="0" fontId="9" fillId="3" borderId="3" xfId="0" applyFont="1" applyFill="1" applyBorder="1" applyAlignment="1">
      <alignment horizontal="right"/>
    </xf>
    <xf numFmtId="4" fontId="0" fillId="3" borderId="0" xfId="0" applyNumberFormat="1" applyFill="1" applyBorder="1" applyAlignment="1">
      <alignment horizontal="right"/>
    </xf>
    <xf numFmtId="0" fontId="0" fillId="3" borderId="3" xfId="0" quotePrefix="1" applyFill="1" applyBorder="1"/>
    <xf numFmtId="10" fontId="0" fillId="3" borderId="3" xfId="1" applyNumberFormat="1" applyFont="1" applyFill="1" applyBorder="1"/>
    <xf numFmtId="10" fontId="0" fillId="3" borderId="0" xfId="0" applyNumberFormat="1" applyFill="1" applyBorder="1"/>
    <xf numFmtId="0" fontId="8" fillId="3" borderId="0" xfId="0" applyFont="1" applyFill="1" applyBorder="1"/>
    <xf numFmtId="0" fontId="9" fillId="3" borderId="3" xfId="0" applyFont="1" applyFill="1" applyBorder="1"/>
    <xf numFmtId="0" fontId="9" fillId="4" borderId="0" xfId="0" applyFont="1" applyFill="1" applyBorder="1" applyAlignment="1">
      <alignment horizontal="center"/>
    </xf>
    <xf numFmtId="10" fontId="0" fillId="4" borderId="3" xfId="1" applyNumberFormat="1" applyFont="1" applyFill="1" applyBorder="1" applyAlignment="1">
      <alignment horizontal="center"/>
    </xf>
    <xf numFmtId="4" fontId="0" fillId="3" borderId="3" xfId="0" applyNumberFormat="1" applyFill="1" applyBorder="1"/>
    <xf numFmtId="14" fontId="0" fillId="3" borderId="0" xfId="0" quotePrefix="1" applyNumberFormat="1" applyFill="1" applyBorder="1"/>
    <xf numFmtId="0" fontId="0" fillId="3" borderId="0" xfId="0" quotePrefix="1" applyFill="1" applyBorder="1"/>
    <xf numFmtId="0" fontId="0" fillId="3" borderId="0" xfId="0" applyFont="1" applyFill="1" applyBorder="1"/>
    <xf numFmtId="4" fontId="9" fillId="3" borderId="3" xfId="0" applyNumberFormat="1" applyFont="1" applyFill="1" applyBorder="1" applyAlignment="1">
      <alignment horizontal="right"/>
    </xf>
    <xf numFmtId="0" fontId="9" fillId="3" borderId="0" xfId="0" quotePrefix="1" applyFont="1" applyFill="1" applyBorder="1"/>
    <xf numFmtId="0" fontId="9" fillId="3" borderId="3" xfId="0" quotePrefix="1" applyFont="1" applyFill="1" applyBorder="1"/>
    <xf numFmtId="4" fontId="0" fillId="3" borderId="0" xfId="0" applyNumberFormat="1" applyFill="1"/>
    <xf numFmtId="4" fontId="0" fillId="2" borderId="0" xfId="0" applyNumberFormat="1" applyFill="1" applyBorder="1" applyAlignment="1">
      <alignment horizontal="right"/>
    </xf>
    <xf numFmtId="0" fontId="0" fillId="2" borderId="3" xfId="0" quotePrefix="1" applyFill="1" applyBorder="1"/>
    <xf numFmtId="4" fontId="0" fillId="2" borderId="3" xfId="0" applyNumberFormat="1" applyFill="1" applyBorder="1" applyAlignment="1">
      <alignment horizontal="right"/>
    </xf>
    <xf numFmtId="10" fontId="0" fillId="2" borderId="3" xfId="1" applyNumberFormat="1" applyFont="1" applyFill="1" applyBorder="1"/>
    <xf numFmtId="3" fontId="0" fillId="2" borderId="0" xfId="0" applyNumberFormat="1" applyFill="1" applyBorder="1"/>
    <xf numFmtId="0" fontId="9" fillId="2" borderId="3" xfId="0" applyFont="1" applyFill="1" applyBorder="1"/>
    <xf numFmtId="4" fontId="0" fillId="2" borderId="3" xfId="0" applyNumberFormat="1" applyFill="1" applyBorder="1"/>
    <xf numFmtId="0" fontId="0" fillId="2" borderId="0" xfId="0" quotePrefix="1" applyFill="1" applyBorder="1"/>
    <xf numFmtId="0" fontId="9" fillId="2" borderId="0" xfId="0" quotePrefix="1" applyFont="1" applyFill="1" applyBorder="1"/>
    <xf numFmtId="0" fontId="0" fillId="5" borderId="0" xfId="0" applyFont="1" applyFill="1" applyBorder="1" applyAlignment="1">
      <alignment horizontal="center"/>
    </xf>
    <xf numFmtId="4" fontId="0" fillId="5" borderId="0" xfId="0" applyNumberFormat="1" applyFont="1" applyFill="1" applyBorder="1" applyAlignment="1">
      <alignment horizontal="center"/>
    </xf>
    <xf numFmtId="14" fontId="0" fillId="5" borderId="0" xfId="0" applyNumberFormat="1" applyFont="1" applyFill="1" applyBorder="1" applyAlignment="1">
      <alignment horizontal="center"/>
    </xf>
    <xf numFmtId="164" fontId="0" fillId="5" borderId="0" xfId="1" applyNumberFormat="1" applyFont="1" applyFill="1" applyBorder="1" applyAlignment="1">
      <alignment horizontal="center"/>
    </xf>
    <xf numFmtId="0" fontId="0" fillId="6" borderId="2" xfId="0" applyFont="1" applyFill="1" applyBorder="1" applyAlignment="1">
      <alignment horizontal="center"/>
    </xf>
    <xf numFmtId="0" fontId="0" fillId="6" borderId="0" xfId="0" applyFont="1" applyFill="1" applyBorder="1" applyAlignment="1">
      <alignment horizontal="center"/>
    </xf>
    <xf numFmtId="0" fontId="0" fillId="2" borderId="0" xfId="0" applyFill="1" applyBorder="1" applyAlignment="1">
      <alignment horizontal="center"/>
    </xf>
    <xf numFmtId="4" fontId="0" fillId="6" borderId="0" xfId="0" applyNumberFormat="1" applyFont="1" applyFill="1" applyBorder="1" applyAlignment="1">
      <alignment horizontal="center"/>
    </xf>
    <xf numFmtId="14" fontId="0" fillId="6" borderId="0" xfId="0" applyNumberFormat="1" applyFont="1" applyFill="1" applyBorder="1" applyAlignment="1">
      <alignment horizontal="center"/>
    </xf>
    <xf numFmtId="164" fontId="0" fillId="6" borderId="0" xfId="1" applyNumberFormat="1" applyFont="1" applyFill="1" applyBorder="1" applyAlignment="1">
      <alignment horizontal="center"/>
    </xf>
    <xf numFmtId="4" fontId="0" fillId="6" borderId="3" xfId="0" applyNumberFormat="1" applyFont="1" applyFill="1" applyBorder="1" applyAlignment="1">
      <alignment horizontal="center"/>
    </xf>
    <xf numFmtId="2" fontId="0" fillId="3" borderId="0" xfId="0" applyNumberFormat="1" applyFill="1" applyBorder="1"/>
    <xf numFmtId="10" fontId="0" fillId="2" borderId="0" xfId="0" applyNumberFormat="1" applyFill="1" applyBorder="1"/>
    <xf numFmtId="2" fontId="0" fillId="2" borderId="0" xfId="0" applyNumberFormat="1" applyFill="1" applyBorder="1"/>
    <xf numFmtId="0" fontId="0" fillId="3" borderId="1" xfId="0" applyFill="1" applyBorder="1"/>
    <xf numFmtId="4" fontId="0" fillId="3" borderId="1" xfId="0" applyNumberFormat="1" applyFill="1" applyBorder="1"/>
    <xf numFmtId="164" fontId="0" fillId="2" borderId="0" xfId="0" applyNumberFormat="1" applyFill="1" applyBorder="1"/>
    <xf numFmtId="164" fontId="0" fillId="3" borderId="0" xfId="0" applyNumberFormat="1" applyFill="1" applyBorder="1"/>
    <xf numFmtId="2" fontId="0" fillId="4" borderId="3" xfId="1" applyNumberFormat="1" applyFont="1" applyFill="1" applyBorder="1" applyAlignment="1">
      <alignment horizontal="center"/>
    </xf>
    <xf numFmtId="3" fontId="0" fillId="4" borderId="3" xfId="1" applyNumberFormat="1" applyFont="1" applyFill="1" applyBorder="1" applyAlignment="1">
      <alignment horizontal="center"/>
    </xf>
    <xf numFmtId="2" fontId="0" fillId="4" borderId="3" xfId="0" applyNumberFormat="1" applyFill="1" applyBorder="1" applyAlignment="1">
      <alignment horizontal="center"/>
    </xf>
    <xf numFmtId="0" fontId="9" fillId="4" borderId="0" xfId="0" applyFont="1" applyFill="1" applyBorder="1" applyAlignment="1">
      <alignment horizontal="center" vertical="center" wrapText="1"/>
    </xf>
    <xf numFmtId="10" fontId="7" fillId="2" borderId="0" xfId="1" applyNumberFormat="1" applyFont="1" applyFill="1" applyBorder="1" applyAlignment="1">
      <alignment horizontal="right"/>
    </xf>
    <xf numFmtId="0" fontId="7" fillId="3" borderId="3" xfId="0" applyFont="1" applyFill="1" applyBorder="1"/>
    <xf numFmtId="10" fontId="7" fillId="3" borderId="3" xfId="1" applyNumberFormat="1" applyFont="1" applyFill="1" applyBorder="1" applyAlignment="1">
      <alignment horizontal="right"/>
    </xf>
    <xf numFmtId="0" fontId="5" fillId="3" borderId="0" xfId="0" applyFont="1" applyFill="1" applyBorder="1"/>
    <xf numFmtId="10" fontId="0" fillId="3" borderId="0" xfId="1" applyNumberFormat="1" applyFont="1" applyFill="1" applyBorder="1" applyAlignment="1">
      <alignment horizontal="center"/>
    </xf>
    <xf numFmtId="165" fontId="0" fillId="3" borderId="0" xfId="2" applyNumberFormat="1" applyFont="1" applyFill="1" applyBorder="1" applyAlignment="1">
      <alignment horizontal="center"/>
    </xf>
    <xf numFmtId="3" fontId="0" fillId="3" borderId="0" xfId="2" applyNumberFormat="1" applyFont="1" applyFill="1" applyBorder="1" applyAlignment="1">
      <alignment horizontal="center"/>
    </xf>
    <xf numFmtId="165" fontId="0" fillId="3" borderId="1" xfId="0" applyNumberFormat="1" applyFill="1" applyBorder="1" applyAlignment="1">
      <alignment horizontal="center"/>
    </xf>
    <xf numFmtId="164" fontId="0" fillId="3" borderId="1" xfId="0" applyNumberFormat="1" applyFill="1" applyBorder="1" applyAlignment="1">
      <alignment horizontal="center"/>
    </xf>
    <xf numFmtId="4" fontId="0" fillId="2" borderId="2" xfId="0" applyNumberFormat="1" applyFill="1" applyBorder="1" applyAlignment="1">
      <alignment horizontal="center"/>
    </xf>
    <xf numFmtId="164" fontId="0" fillId="2" borderId="2" xfId="1" applyNumberFormat="1" applyFont="1" applyFill="1" applyBorder="1" applyAlignment="1">
      <alignment horizontal="center"/>
    </xf>
    <xf numFmtId="165" fontId="0" fillId="2" borderId="0" xfId="2" applyNumberFormat="1" applyFont="1" applyFill="1" applyBorder="1" applyAlignment="1">
      <alignment horizontal="center"/>
    </xf>
    <xf numFmtId="164" fontId="0" fillId="2" borderId="0" xfId="1" applyNumberFormat="1" applyFont="1" applyFill="1" applyBorder="1" applyAlignment="1">
      <alignment horizontal="center"/>
    </xf>
    <xf numFmtId="3" fontId="0" fillId="2" borderId="0" xfId="2" applyNumberFormat="1" applyFont="1" applyFill="1" applyBorder="1" applyAlignment="1">
      <alignment horizontal="center"/>
    </xf>
    <xf numFmtId="10" fontId="0" fillId="2" borderId="2" xfId="1" applyNumberFormat="1" applyFont="1" applyFill="1" applyBorder="1" applyAlignment="1">
      <alignment horizontal="center"/>
    </xf>
    <xf numFmtId="10" fontId="0" fillId="2" borderId="3" xfId="0" applyNumberFormat="1" applyFill="1" applyBorder="1" applyAlignment="1">
      <alignment horizontal="center"/>
    </xf>
    <xf numFmtId="10" fontId="0" fillId="2" borderId="3" xfId="1" applyNumberFormat="1" applyFont="1" applyFill="1" applyBorder="1" applyAlignment="1">
      <alignment horizontal="center"/>
    </xf>
    <xf numFmtId="0" fontId="0" fillId="3" borderId="0" xfId="0" applyNumberFormat="1" applyFill="1" applyAlignment="1">
      <alignment vertical="center" wrapText="1"/>
    </xf>
    <xf numFmtId="4" fontId="0" fillId="3" borderId="0" xfId="0" applyNumberFormat="1" applyFill="1" applyAlignment="1">
      <alignment vertical="center" wrapText="1"/>
    </xf>
    <xf numFmtId="164" fontId="0" fillId="3" borderId="3" xfId="0" applyNumberFormat="1" applyFill="1" applyBorder="1"/>
    <xf numFmtId="0" fontId="0" fillId="3" borderId="0" xfId="0" applyFill="1" applyAlignment="1">
      <alignment wrapText="1"/>
    </xf>
    <xf numFmtId="166" fontId="0" fillId="3" borderId="1" xfId="0" applyNumberFormat="1" applyFill="1" applyBorder="1" applyAlignment="1">
      <alignment horizontal="center"/>
    </xf>
    <xf numFmtId="14" fontId="0" fillId="3" borderId="3" xfId="0" applyNumberFormat="1" applyFill="1" applyBorder="1" applyAlignment="1">
      <alignment horizontal="right"/>
    </xf>
    <xf numFmtId="164" fontId="0" fillId="3" borderId="0" xfId="1" applyNumberFormat="1" applyFont="1" applyFill="1"/>
    <xf numFmtId="164" fontId="0" fillId="3" borderId="0" xfId="1" applyNumberFormat="1" applyFont="1" applyFill="1" applyAlignment="1">
      <alignment horizontal="right"/>
    </xf>
    <xf numFmtId="3" fontId="0" fillId="2" borderId="0" xfId="0" applyNumberFormat="1" applyFill="1" applyBorder="1" applyAlignment="1">
      <alignment horizontal="center"/>
    </xf>
    <xf numFmtId="14" fontId="0" fillId="2" borderId="0" xfId="0" applyNumberFormat="1" applyFill="1" applyBorder="1" applyAlignment="1">
      <alignment horizontal="center"/>
    </xf>
    <xf numFmtId="164" fontId="0" fillId="2" borderId="0" xfId="0" applyNumberFormat="1" applyFill="1" applyBorder="1" applyAlignment="1">
      <alignment horizontal="center"/>
    </xf>
    <xf numFmtId="2" fontId="0" fillId="2" borderId="0" xfId="0" applyNumberFormat="1" applyFill="1" applyBorder="1" applyAlignment="1">
      <alignment horizontal="center"/>
    </xf>
    <xf numFmtId="14" fontId="0" fillId="3" borderId="0" xfId="0" applyNumberFormat="1" applyFill="1" applyBorder="1" applyAlignment="1">
      <alignment horizontal="center"/>
    </xf>
    <xf numFmtId="164" fontId="0" fillId="3" borderId="0" xfId="0" applyNumberFormat="1" applyFill="1" applyBorder="1" applyAlignment="1">
      <alignment horizontal="center"/>
    </xf>
    <xf numFmtId="2" fontId="0" fillId="3" borderId="0" xfId="0" applyNumberFormat="1" applyFill="1" applyBorder="1" applyAlignment="1">
      <alignment horizontal="center"/>
    </xf>
    <xf numFmtId="10" fontId="0" fillId="3" borderId="0" xfId="1" applyNumberFormat="1" applyFont="1" applyFill="1"/>
    <xf numFmtId="0" fontId="10" fillId="3" borderId="0" xfId="3" applyFill="1"/>
    <xf numFmtId="14" fontId="0" fillId="3" borderId="0" xfId="0" applyNumberFormat="1" applyFont="1" applyFill="1" applyBorder="1" applyAlignment="1">
      <alignment horizontal="center"/>
    </xf>
    <xf numFmtId="4" fontId="0" fillId="3" borderId="0" xfId="1" applyNumberFormat="1" applyFont="1" applyFill="1"/>
    <xf numFmtId="2" fontId="0" fillId="3" borderId="0" xfId="0" applyNumberFormat="1" applyFill="1"/>
    <xf numFmtId="0" fontId="8" fillId="3" borderId="0" xfId="0" applyFont="1" applyFill="1" applyBorder="1" applyAlignment="1">
      <alignment horizontal="left" vertical="center" wrapText="1"/>
    </xf>
    <xf numFmtId="0" fontId="11" fillId="9" borderId="0" xfId="4" applyFill="1" applyAlignment="1">
      <alignment horizontal="center"/>
    </xf>
    <xf numFmtId="0" fontId="10" fillId="10" borderId="0" xfId="3" applyFill="1" applyAlignment="1">
      <alignment horizontal="center"/>
    </xf>
    <xf numFmtId="0" fontId="0" fillId="3" borderId="0" xfId="0" applyFill="1" applyAlignment="1">
      <alignment horizontal="center" wrapText="1"/>
    </xf>
    <xf numFmtId="0" fontId="5" fillId="3" borderId="0" xfId="0" applyFont="1" applyFill="1" applyAlignment="1">
      <alignment horizontal="center"/>
    </xf>
    <xf numFmtId="0" fontId="10" fillId="0" borderId="0" xfId="3" applyFill="1"/>
  </cellXfs>
  <cellStyles count="5">
    <cellStyle name="Bad" xfId="4" builtinId="27"/>
    <cellStyle name="Comma" xfId="2" builtinId="3"/>
    <cellStyle name="Good" xfId="3" builtinId="26"/>
    <cellStyle name="Normal" xfId="0" builtinId="0"/>
    <cellStyle name="Percent" xfId="1" builtinId="5"/>
  </cellStyles>
  <dxfs count="14">
    <dxf>
      <numFmt numFmtId="2" formatCode="0.00"/>
      <fill>
        <patternFill>
          <fgColor indexed="64"/>
          <bgColor theme="0"/>
        </patternFill>
      </fill>
      <alignment horizontal="center" vertical="bottom" textRotation="0" indent="0" justifyLastLine="0" shrinkToFit="0" readingOrder="0"/>
    </dxf>
    <dxf>
      <numFmt numFmtId="19" formatCode="d/mm/yyyy"/>
      <fill>
        <patternFill>
          <fgColor indexed="64"/>
          <bgColor theme="0"/>
        </patternFill>
      </fill>
      <alignment horizontal="center" vertical="bottom" textRotation="0" indent="0" justifyLastLine="0" shrinkToFit="0" readingOrder="0"/>
    </dxf>
    <dxf>
      <numFmt numFmtId="19" formatCode="d/mm/yyyy"/>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numFmt numFmtId="164" formatCode="0.000%"/>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numFmt numFmtId="19" formatCode="d/mm/yyyy"/>
      <fill>
        <patternFill>
          <fgColor indexed="64"/>
          <bgColor theme="0"/>
        </patternFill>
      </fill>
      <alignment horizontal="center" vertical="bottom" textRotation="0" indent="0" justifyLastLine="0" shrinkToFit="0" readingOrder="0"/>
    </dxf>
    <dxf>
      <numFmt numFmtId="19" formatCode="d/mm/yyyy"/>
      <fill>
        <patternFill>
          <fgColor indexed="64"/>
          <bgColor theme="0"/>
        </patternFill>
      </fill>
      <alignment horizontal="center" vertical="bottom" textRotation="0" indent="0" justifyLastLine="0" shrinkToFit="0" readingOrder="0"/>
    </dxf>
    <dxf>
      <numFmt numFmtId="3" formatCode="#,##0"/>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fill>
        <patternFill>
          <fgColor indexed="64"/>
          <bgColor theme="0"/>
        </patternFill>
      </fill>
    </dxf>
    <dxf>
      <fill>
        <patternFill>
          <fgColor indexed="64"/>
          <bgColor theme="0"/>
        </patternFill>
      </fill>
      <alignment horizontal="general" vertical="center" textRotation="0" wrapText="1" indent="0" justifyLastLine="0" shrinkToFit="0" readingOrder="0"/>
    </dxf>
  </dxfs>
  <tableStyles count="0" defaultTableStyle="TableStyleMedium2" defaultPivotStyle="PivotStyleLight16"/>
  <colors>
    <mruColors>
      <color rgb="FFF9272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600"/>
              <a:t>Delinquency</a:t>
            </a:r>
            <a:r>
              <a:rPr lang="nl-BE" sz="1600" baseline="0"/>
              <a:t> History</a:t>
            </a:r>
            <a:endParaRPr lang="nl-BE" sz="1200" baseline="0"/>
          </a:p>
          <a:p>
            <a:pPr>
              <a:defRPr/>
            </a:pPr>
            <a:r>
              <a:rPr lang="nl-BE" sz="1200" b="0" baseline="0"/>
              <a:t> (Balance delinquent loans devided by total balance )</a:t>
            </a:r>
            <a:endParaRPr lang="nl-BE" sz="1200" b="0"/>
          </a:p>
        </c:rich>
      </c:tx>
      <c:layout/>
      <c:overlay val="1"/>
    </c:title>
    <c:autoTitleDeleted val="0"/>
    <c:plotArea>
      <c:layout>
        <c:manualLayout>
          <c:layoutTarget val="inner"/>
          <c:xMode val="edge"/>
          <c:yMode val="edge"/>
          <c:x val="9.2596026314795118E-2"/>
          <c:y val="0.20417833187518228"/>
          <c:w val="0.8355346031775388"/>
          <c:h val="0.58577234594141991"/>
        </c:manualLayout>
      </c:layout>
      <c:areaChart>
        <c:grouping val="stacked"/>
        <c:varyColors val="0"/>
        <c:ser>
          <c:idx val="0"/>
          <c:order val="0"/>
          <c:tx>
            <c:strRef>
              <c:f>Performance!$AF$3</c:f>
              <c:strCache>
                <c:ptCount val="1"/>
                <c:pt idx="0">
                  <c:v>0-30 Days</c:v>
                </c:pt>
              </c:strCache>
            </c:strRef>
          </c:tx>
          <c:spPr>
            <a:solidFill>
              <a:schemeClr val="accent2">
                <a:lumMod val="60000"/>
                <a:lumOff val="40000"/>
              </a:schemeClr>
            </a:solidFill>
          </c:spPr>
          <c:cat>
            <c:numRef>
              <c:f>Performance!$AD$4:$AD$18</c:f>
              <c:numCache>
                <c:formatCode>m/d/yyyy</c:formatCode>
                <c:ptCount val="15"/>
                <c:pt idx="0">
                  <c:v>41243</c:v>
                </c:pt>
                <c:pt idx="1">
                  <c:v>41274</c:v>
                </c:pt>
                <c:pt idx="2">
                  <c:v>41305</c:v>
                </c:pt>
                <c:pt idx="3">
                  <c:v>41333</c:v>
                </c:pt>
                <c:pt idx="4">
                  <c:v>41364</c:v>
                </c:pt>
                <c:pt idx="5">
                  <c:v>41394</c:v>
                </c:pt>
                <c:pt idx="6">
                  <c:v>41425</c:v>
                </c:pt>
                <c:pt idx="7">
                  <c:v>41455</c:v>
                </c:pt>
                <c:pt idx="8">
                  <c:v>41486</c:v>
                </c:pt>
                <c:pt idx="9">
                  <c:v>41517</c:v>
                </c:pt>
                <c:pt idx="10">
                  <c:v>41547</c:v>
                </c:pt>
                <c:pt idx="11">
                  <c:v>41578</c:v>
                </c:pt>
                <c:pt idx="12">
                  <c:v>41608</c:v>
                </c:pt>
                <c:pt idx="13">
                  <c:v>41639</c:v>
                </c:pt>
                <c:pt idx="14">
                  <c:v>41670</c:v>
                </c:pt>
              </c:numCache>
            </c:numRef>
          </c:cat>
          <c:val>
            <c:numRef>
              <c:f>Performance!$AF$4:$AF$18</c:f>
              <c:numCache>
                <c:formatCode>0.000%</c:formatCode>
                <c:ptCount val="15"/>
                <c:pt idx="0">
                  <c:v>9.6461326475865799E-6</c:v>
                </c:pt>
                <c:pt idx="1">
                  <c:v>2.0868559091139017E-5</c:v>
                </c:pt>
                <c:pt idx="2">
                  <c:v>9.0945428122741201E-5</c:v>
                </c:pt>
                <c:pt idx="3">
                  <c:v>9.813537944711485E-5</c:v>
                </c:pt>
                <c:pt idx="4">
                  <c:v>2.9915800032372398E-6</c:v>
                </c:pt>
                <c:pt idx="5">
                  <c:v>3.6239648729586953E-5</c:v>
                </c:pt>
                <c:pt idx="6">
                  <c:v>1.7727680659039062E-5</c:v>
                </c:pt>
                <c:pt idx="7">
                  <c:v>1.7890527482570545E-5</c:v>
                </c:pt>
                <c:pt idx="8">
                  <c:v>4.925668604800077E-6</c:v>
                </c:pt>
                <c:pt idx="9">
                  <c:v>6.6531976645138464E-5</c:v>
                </c:pt>
                <c:pt idx="10">
                  <c:v>3.7546085697560486E-6</c:v>
                </c:pt>
                <c:pt idx="11">
                  <c:v>9.5780666828725438E-6</c:v>
                </c:pt>
                <c:pt idx="12">
                  <c:v>0</c:v>
                </c:pt>
                <c:pt idx="13">
                  <c:v>0</c:v>
                </c:pt>
                <c:pt idx="14">
                  <c:v>0</c:v>
                </c:pt>
              </c:numCache>
            </c:numRef>
          </c:val>
        </c:ser>
        <c:ser>
          <c:idx val="1"/>
          <c:order val="1"/>
          <c:tx>
            <c:strRef>
              <c:f>Performance!$AG$3</c:f>
              <c:strCache>
                <c:ptCount val="1"/>
                <c:pt idx="0">
                  <c:v>&gt; 30 Days</c:v>
                </c:pt>
              </c:strCache>
            </c:strRef>
          </c:tx>
          <c:cat>
            <c:numRef>
              <c:f>Performance!$AD$4:$AD$18</c:f>
              <c:numCache>
                <c:formatCode>m/d/yyyy</c:formatCode>
                <c:ptCount val="15"/>
                <c:pt idx="0">
                  <c:v>41243</c:v>
                </c:pt>
                <c:pt idx="1">
                  <c:v>41274</c:v>
                </c:pt>
                <c:pt idx="2">
                  <c:v>41305</c:v>
                </c:pt>
                <c:pt idx="3">
                  <c:v>41333</c:v>
                </c:pt>
                <c:pt idx="4">
                  <c:v>41364</c:v>
                </c:pt>
                <c:pt idx="5">
                  <c:v>41394</c:v>
                </c:pt>
                <c:pt idx="6">
                  <c:v>41425</c:v>
                </c:pt>
                <c:pt idx="7">
                  <c:v>41455</c:v>
                </c:pt>
                <c:pt idx="8">
                  <c:v>41486</c:v>
                </c:pt>
                <c:pt idx="9">
                  <c:v>41517</c:v>
                </c:pt>
                <c:pt idx="10">
                  <c:v>41547</c:v>
                </c:pt>
                <c:pt idx="11">
                  <c:v>41578</c:v>
                </c:pt>
                <c:pt idx="12">
                  <c:v>41608</c:v>
                </c:pt>
                <c:pt idx="13">
                  <c:v>41639</c:v>
                </c:pt>
                <c:pt idx="14">
                  <c:v>41670</c:v>
                </c:pt>
              </c:numCache>
            </c:numRef>
          </c:cat>
          <c:val>
            <c:numRef>
              <c:f>Performance!$AG$4:$AG$18</c:f>
              <c:numCache>
                <c:formatCode>0.000%</c:formatCode>
                <c:ptCount val="15"/>
                <c:pt idx="0">
                  <c:v>0</c:v>
                </c:pt>
                <c:pt idx="1">
                  <c:v>0</c:v>
                </c:pt>
                <c:pt idx="2">
                  <c:v>0</c:v>
                </c:pt>
                <c:pt idx="3">
                  <c:v>7.1594910034224646E-5</c:v>
                </c:pt>
                <c:pt idx="4">
                  <c:v>5.1278258789612997E-6</c:v>
                </c:pt>
                <c:pt idx="5">
                  <c:v>0</c:v>
                </c:pt>
                <c:pt idx="6">
                  <c:v>3.7900347025624235E-6</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axId val="264338816"/>
        <c:axId val="264365184"/>
      </c:areaChart>
      <c:dateAx>
        <c:axId val="264338816"/>
        <c:scaling>
          <c:orientation val="minMax"/>
        </c:scaling>
        <c:delete val="0"/>
        <c:axPos val="b"/>
        <c:numFmt formatCode="m/d/yyyy" sourceLinked="1"/>
        <c:majorTickMark val="out"/>
        <c:minorTickMark val="none"/>
        <c:tickLblPos val="nextTo"/>
        <c:crossAx val="264365184"/>
        <c:crosses val="autoZero"/>
        <c:auto val="1"/>
        <c:lblOffset val="100"/>
        <c:baseTimeUnit val="days"/>
        <c:majorUnit val="1"/>
        <c:majorTimeUnit val="months"/>
        <c:minorUnit val="1"/>
        <c:minorTimeUnit val="days"/>
      </c:dateAx>
      <c:valAx>
        <c:axId val="264365184"/>
        <c:scaling>
          <c:orientation val="minMax"/>
        </c:scaling>
        <c:delete val="0"/>
        <c:axPos val="l"/>
        <c:majorGridlines/>
        <c:numFmt formatCode="0.000%" sourceLinked="1"/>
        <c:majorTickMark val="out"/>
        <c:minorTickMark val="none"/>
        <c:tickLblPos val="nextTo"/>
        <c:crossAx val="264338816"/>
        <c:crosses val="autoZero"/>
        <c:crossBetween val="midCat"/>
      </c:valAx>
    </c:plotArea>
    <c:legend>
      <c:legendPos val="r"/>
      <c:layout>
        <c:manualLayout>
          <c:xMode val="edge"/>
          <c:yMode val="edge"/>
          <c:x val="0.10728525960454469"/>
          <c:y val="0.23572725284339457"/>
          <c:w val="0.1164277591358301"/>
          <c:h val="0.14791749190860345"/>
        </c:manualLayout>
      </c:layout>
      <c:overlay val="0"/>
      <c:spPr>
        <a:solidFill>
          <a:schemeClr val="bg1"/>
        </a:solidFill>
      </c:spPr>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BE"/>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600"/>
              <a:t>Prepayment</a:t>
            </a:r>
            <a:r>
              <a:rPr lang="nl-BE" sz="1600" baseline="0"/>
              <a:t> History</a:t>
            </a:r>
          </a:p>
          <a:p>
            <a:pPr>
              <a:defRPr/>
            </a:pPr>
            <a:r>
              <a:rPr lang="nl-BE" sz="1200" b="0" baseline="0"/>
              <a:t>(annualised CPR)</a:t>
            </a:r>
            <a:endParaRPr lang="nl-BE" sz="1200" b="0"/>
          </a:p>
        </c:rich>
      </c:tx>
      <c:layout/>
      <c:overlay val="1"/>
    </c:title>
    <c:autoTitleDeleted val="0"/>
    <c:plotArea>
      <c:layout>
        <c:manualLayout>
          <c:layoutTarget val="inner"/>
          <c:xMode val="edge"/>
          <c:yMode val="edge"/>
          <c:x val="9.2596026314795118E-2"/>
          <c:y val="0.20417833187518228"/>
          <c:w val="0.8355346031775388"/>
          <c:h val="0.59721255324019173"/>
        </c:manualLayout>
      </c:layout>
      <c:areaChart>
        <c:grouping val="standard"/>
        <c:varyColors val="0"/>
        <c:ser>
          <c:idx val="0"/>
          <c:order val="0"/>
          <c:tx>
            <c:strRef>
              <c:f>Performance!$AH$3</c:f>
              <c:strCache>
                <c:ptCount val="1"/>
                <c:pt idx="0">
                  <c:v>CPR</c:v>
                </c:pt>
              </c:strCache>
            </c:strRef>
          </c:tx>
          <c:spPr>
            <a:solidFill>
              <a:schemeClr val="bg2">
                <a:lumMod val="75000"/>
              </a:schemeClr>
            </a:solidFill>
          </c:spPr>
          <c:cat>
            <c:numRef>
              <c:f>Performance!$AD$4:$AD$18</c:f>
              <c:numCache>
                <c:formatCode>m/d/yyyy</c:formatCode>
                <c:ptCount val="15"/>
                <c:pt idx="0">
                  <c:v>41243</c:v>
                </c:pt>
                <c:pt idx="1">
                  <c:v>41274</c:v>
                </c:pt>
                <c:pt idx="2">
                  <c:v>41305</c:v>
                </c:pt>
                <c:pt idx="3">
                  <c:v>41333</c:v>
                </c:pt>
                <c:pt idx="4">
                  <c:v>41364</c:v>
                </c:pt>
                <c:pt idx="5">
                  <c:v>41394</c:v>
                </c:pt>
                <c:pt idx="6">
                  <c:v>41425</c:v>
                </c:pt>
                <c:pt idx="7">
                  <c:v>41455</c:v>
                </c:pt>
                <c:pt idx="8">
                  <c:v>41486</c:v>
                </c:pt>
                <c:pt idx="9">
                  <c:v>41517</c:v>
                </c:pt>
                <c:pt idx="10">
                  <c:v>41547</c:v>
                </c:pt>
                <c:pt idx="11">
                  <c:v>41578</c:v>
                </c:pt>
                <c:pt idx="12">
                  <c:v>41608</c:v>
                </c:pt>
                <c:pt idx="13">
                  <c:v>41639</c:v>
                </c:pt>
                <c:pt idx="14">
                  <c:v>41670</c:v>
                </c:pt>
              </c:numCache>
            </c:numRef>
          </c:cat>
          <c:val>
            <c:numRef>
              <c:f>Performance!$AH$4:$AH$18</c:f>
              <c:numCache>
                <c:formatCode>0.000%</c:formatCode>
                <c:ptCount val="15"/>
                <c:pt idx="0">
                  <c:v>0</c:v>
                </c:pt>
                <c:pt idx="1">
                  <c:v>6.479447244073322E-2</c:v>
                </c:pt>
                <c:pt idx="2">
                  <c:v>4.8951342656526564E-2</c:v>
                </c:pt>
                <c:pt idx="3">
                  <c:v>4.4897236591132317E-2</c:v>
                </c:pt>
                <c:pt idx="4">
                  <c:v>4.6220507126877086E-2</c:v>
                </c:pt>
                <c:pt idx="5">
                  <c:v>5.2626512652016344E-2</c:v>
                </c:pt>
                <c:pt idx="6">
                  <c:v>6.6310705958632199E-2</c:v>
                </c:pt>
                <c:pt idx="7">
                  <c:v>9.2186902441402485E-2</c:v>
                </c:pt>
                <c:pt idx="8">
                  <c:v>7.0184494773845696E-2</c:v>
                </c:pt>
                <c:pt idx="9">
                  <c:v>4.3374949668115503E-2</c:v>
                </c:pt>
                <c:pt idx="10">
                  <c:v>5.7207553178546422E-2</c:v>
                </c:pt>
                <c:pt idx="11">
                  <c:v>4.4715286368207208E-2</c:v>
                </c:pt>
                <c:pt idx="12">
                  <c:v>3.4850205089694164E-2</c:v>
                </c:pt>
                <c:pt idx="13">
                  <c:v>3.3962239564603536E-2</c:v>
                </c:pt>
                <c:pt idx="14">
                  <c:v>3.0261701849936817E-2</c:v>
                </c:pt>
              </c:numCache>
            </c:numRef>
          </c:val>
        </c:ser>
        <c:dLbls>
          <c:showLegendKey val="0"/>
          <c:showVal val="0"/>
          <c:showCatName val="0"/>
          <c:showSerName val="0"/>
          <c:showPercent val="0"/>
          <c:showBubbleSize val="0"/>
        </c:dLbls>
        <c:axId val="264914048"/>
        <c:axId val="264915584"/>
      </c:areaChart>
      <c:dateAx>
        <c:axId val="264914048"/>
        <c:scaling>
          <c:orientation val="minMax"/>
        </c:scaling>
        <c:delete val="0"/>
        <c:axPos val="b"/>
        <c:numFmt formatCode="m/d/yyyy" sourceLinked="1"/>
        <c:majorTickMark val="out"/>
        <c:minorTickMark val="none"/>
        <c:tickLblPos val="nextTo"/>
        <c:crossAx val="264915584"/>
        <c:crosses val="autoZero"/>
        <c:auto val="1"/>
        <c:lblOffset val="100"/>
        <c:baseTimeUnit val="days"/>
        <c:majorUnit val="1"/>
        <c:majorTimeUnit val="months"/>
        <c:minorUnit val="1"/>
        <c:minorTimeUnit val="days"/>
      </c:dateAx>
      <c:valAx>
        <c:axId val="264915584"/>
        <c:scaling>
          <c:orientation val="minMax"/>
        </c:scaling>
        <c:delete val="0"/>
        <c:axPos val="l"/>
        <c:majorGridlines/>
        <c:numFmt formatCode="0.000%" sourceLinked="1"/>
        <c:majorTickMark val="out"/>
        <c:minorTickMark val="none"/>
        <c:tickLblPos val="nextTo"/>
        <c:crossAx val="264914048"/>
        <c:crosses val="autoZero"/>
        <c:crossBetween val="midCat"/>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BE"/>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a:t>Amortisation profiles </a:t>
            </a:r>
          </a:p>
          <a:p>
            <a:pPr>
              <a:defRPr/>
            </a:pPr>
            <a:r>
              <a:rPr lang="nl-BE" sz="1200" b="0"/>
              <a:t>(all amounts in EUR)</a:t>
            </a:r>
          </a:p>
        </c:rich>
      </c:tx>
      <c:layout/>
      <c:overlay val="1"/>
    </c:title>
    <c:autoTitleDeleted val="0"/>
    <c:plotArea>
      <c:layout>
        <c:manualLayout>
          <c:layoutTarget val="inner"/>
          <c:xMode val="edge"/>
          <c:yMode val="edge"/>
          <c:x val="0.11517913711946823"/>
          <c:y val="9.7800397950221316E-2"/>
          <c:w val="0.85637687394408479"/>
          <c:h val="0.74991460024632739"/>
        </c:manualLayout>
      </c:layout>
      <c:areaChart>
        <c:grouping val="standard"/>
        <c:varyColors val="0"/>
        <c:ser>
          <c:idx val="2"/>
          <c:order val="0"/>
          <c:tx>
            <c:strRef>
              <c:f>'Amortisation Profiles'!$O$4</c:f>
              <c:strCache>
                <c:ptCount val="1"/>
                <c:pt idx="0">
                  <c:v>Outstanding Residential Mortgage Loans (0% CPR)</c:v>
                </c:pt>
              </c:strCache>
            </c:strRef>
          </c:tx>
          <c:spPr>
            <a:solidFill>
              <a:schemeClr val="bg2">
                <a:lumMod val="25000"/>
              </a:schemeClr>
            </a:solidFill>
            <a:ln w="25400">
              <a:noFill/>
            </a:ln>
          </c:spPr>
          <c:cat>
            <c:numRef>
              <c:f>'Amortisation Profiles'!$K$5:$K$365</c:f>
              <c:numCache>
                <c:formatCode>m/d/yyyy</c:formatCode>
                <c:ptCount val="361"/>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pt idx="74">
                  <c:v>43921</c:v>
                </c:pt>
                <c:pt idx="75">
                  <c:v>43951</c:v>
                </c:pt>
                <c:pt idx="76">
                  <c:v>43982</c:v>
                </c:pt>
                <c:pt idx="77">
                  <c:v>44012</c:v>
                </c:pt>
                <c:pt idx="78">
                  <c:v>44043</c:v>
                </c:pt>
                <c:pt idx="79">
                  <c:v>44074</c:v>
                </c:pt>
                <c:pt idx="80">
                  <c:v>44104</c:v>
                </c:pt>
                <c:pt idx="81">
                  <c:v>44135</c:v>
                </c:pt>
                <c:pt idx="82">
                  <c:v>44165</c:v>
                </c:pt>
                <c:pt idx="83">
                  <c:v>44196</c:v>
                </c:pt>
                <c:pt idx="84">
                  <c:v>44227</c:v>
                </c:pt>
                <c:pt idx="85">
                  <c:v>44255</c:v>
                </c:pt>
                <c:pt idx="86">
                  <c:v>44286</c:v>
                </c:pt>
                <c:pt idx="87">
                  <c:v>44316</c:v>
                </c:pt>
                <c:pt idx="88">
                  <c:v>44347</c:v>
                </c:pt>
                <c:pt idx="89">
                  <c:v>44377</c:v>
                </c:pt>
                <c:pt idx="90">
                  <c:v>44408</c:v>
                </c:pt>
                <c:pt idx="91">
                  <c:v>44439</c:v>
                </c:pt>
                <c:pt idx="92">
                  <c:v>44469</c:v>
                </c:pt>
                <c:pt idx="93">
                  <c:v>44500</c:v>
                </c:pt>
                <c:pt idx="94">
                  <c:v>44530</c:v>
                </c:pt>
                <c:pt idx="95">
                  <c:v>44561</c:v>
                </c:pt>
                <c:pt idx="96">
                  <c:v>44592</c:v>
                </c:pt>
                <c:pt idx="97">
                  <c:v>44620</c:v>
                </c:pt>
                <c:pt idx="98">
                  <c:v>44651</c:v>
                </c:pt>
                <c:pt idx="99">
                  <c:v>44681</c:v>
                </c:pt>
                <c:pt idx="100">
                  <c:v>44712</c:v>
                </c:pt>
                <c:pt idx="101">
                  <c:v>44742</c:v>
                </c:pt>
                <c:pt idx="102">
                  <c:v>44773</c:v>
                </c:pt>
                <c:pt idx="103">
                  <c:v>44804</c:v>
                </c:pt>
                <c:pt idx="104">
                  <c:v>44834</c:v>
                </c:pt>
                <c:pt idx="105">
                  <c:v>44865</c:v>
                </c:pt>
                <c:pt idx="106">
                  <c:v>44895</c:v>
                </c:pt>
                <c:pt idx="107">
                  <c:v>44926</c:v>
                </c:pt>
                <c:pt idx="108">
                  <c:v>44957</c:v>
                </c:pt>
                <c:pt idx="109">
                  <c:v>44985</c:v>
                </c:pt>
                <c:pt idx="110">
                  <c:v>45016</c:v>
                </c:pt>
                <c:pt idx="111">
                  <c:v>45046</c:v>
                </c:pt>
                <c:pt idx="112">
                  <c:v>45077</c:v>
                </c:pt>
                <c:pt idx="113">
                  <c:v>45107</c:v>
                </c:pt>
                <c:pt idx="114">
                  <c:v>45138</c:v>
                </c:pt>
                <c:pt idx="115">
                  <c:v>45169</c:v>
                </c:pt>
                <c:pt idx="116">
                  <c:v>45199</c:v>
                </c:pt>
                <c:pt idx="117">
                  <c:v>45230</c:v>
                </c:pt>
                <c:pt idx="118">
                  <c:v>45260</c:v>
                </c:pt>
                <c:pt idx="119">
                  <c:v>45291</c:v>
                </c:pt>
                <c:pt idx="120">
                  <c:v>45322</c:v>
                </c:pt>
                <c:pt idx="121">
                  <c:v>45351</c:v>
                </c:pt>
                <c:pt idx="122">
                  <c:v>45382</c:v>
                </c:pt>
                <c:pt idx="123">
                  <c:v>45412</c:v>
                </c:pt>
                <c:pt idx="124">
                  <c:v>45443</c:v>
                </c:pt>
                <c:pt idx="125">
                  <c:v>45473</c:v>
                </c:pt>
                <c:pt idx="126">
                  <c:v>45504</c:v>
                </c:pt>
                <c:pt idx="127">
                  <c:v>45535</c:v>
                </c:pt>
                <c:pt idx="128">
                  <c:v>45565</c:v>
                </c:pt>
                <c:pt idx="129">
                  <c:v>45596</c:v>
                </c:pt>
                <c:pt idx="130">
                  <c:v>45626</c:v>
                </c:pt>
                <c:pt idx="131">
                  <c:v>45657</c:v>
                </c:pt>
                <c:pt idx="132">
                  <c:v>45688</c:v>
                </c:pt>
                <c:pt idx="133">
                  <c:v>45716</c:v>
                </c:pt>
                <c:pt idx="134">
                  <c:v>45747</c:v>
                </c:pt>
                <c:pt idx="135">
                  <c:v>45777</c:v>
                </c:pt>
                <c:pt idx="136">
                  <c:v>45808</c:v>
                </c:pt>
                <c:pt idx="137">
                  <c:v>45838</c:v>
                </c:pt>
                <c:pt idx="138">
                  <c:v>45869</c:v>
                </c:pt>
                <c:pt idx="139">
                  <c:v>45900</c:v>
                </c:pt>
                <c:pt idx="140">
                  <c:v>45930</c:v>
                </c:pt>
                <c:pt idx="141">
                  <c:v>45961</c:v>
                </c:pt>
                <c:pt idx="142">
                  <c:v>45991</c:v>
                </c:pt>
                <c:pt idx="143">
                  <c:v>46022</c:v>
                </c:pt>
                <c:pt idx="144">
                  <c:v>46053</c:v>
                </c:pt>
                <c:pt idx="145">
                  <c:v>46081</c:v>
                </c:pt>
                <c:pt idx="146">
                  <c:v>46112</c:v>
                </c:pt>
                <c:pt idx="147">
                  <c:v>46142</c:v>
                </c:pt>
                <c:pt idx="148">
                  <c:v>46173</c:v>
                </c:pt>
                <c:pt idx="149">
                  <c:v>46203</c:v>
                </c:pt>
                <c:pt idx="150">
                  <c:v>46234</c:v>
                </c:pt>
                <c:pt idx="151">
                  <c:v>46265</c:v>
                </c:pt>
                <c:pt idx="152">
                  <c:v>46295</c:v>
                </c:pt>
                <c:pt idx="153">
                  <c:v>46326</c:v>
                </c:pt>
                <c:pt idx="154">
                  <c:v>46356</c:v>
                </c:pt>
                <c:pt idx="155">
                  <c:v>46387</c:v>
                </c:pt>
                <c:pt idx="156">
                  <c:v>46418</c:v>
                </c:pt>
                <c:pt idx="157">
                  <c:v>46446</c:v>
                </c:pt>
                <c:pt idx="158">
                  <c:v>46477</c:v>
                </c:pt>
                <c:pt idx="159">
                  <c:v>46507</c:v>
                </c:pt>
                <c:pt idx="160">
                  <c:v>46538</c:v>
                </c:pt>
                <c:pt idx="161">
                  <c:v>46568</c:v>
                </c:pt>
                <c:pt idx="162">
                  <c:v>46599</c:v>
                </c:pt>
                <c:pt idx="163">
                  <c:v>46630</c:v>
                </c:pt>
                <c:pt idx="164">
                  <c:v>46660</c:v>
                </c:pt>
                <c:pt idx="165">
                  <c:v>46691</c:v>
                </c:pt>
                <c:pt idx="166">
                  <c:v>46721</c:v>
                </c:pt>
                <c:pt idx="167">
                  <c:v>46752</c:v>
                </c:pt>
                <c:pt idx="168">
                  <c:v>46783</c:v>
                </c:pt>
                <c:pt idx="169">
                  <c:v>46812</c:v>
                </c:pt>
                <c:pt idx="170">
                  <c:v>46843</c:v>
                </c:pt>
                <c:pt idx="171">
                  <c:v>46873</c:v>
                </c:pt>
                <c:pt idx="172">
                  <c:v>46904</c:v>
                </c:pt>
                <c:pt idx="173">
                  <c:v>46934</c:v>
                </c:pt>
                <c:pt idx="174">
                  <c:v>46965</c:v>
                </c:pt>
                <c:pt idx="175">
                  <c:v>46996</c:v>
                </c:pt>
                <c:pt idx="176">
                  <c:v>47026</c:v>
                </c:pt>
                <c:pt idx="177">
                  <c:v>47057</c:v>
                </c:pt>
                <c:pt idx="178">
                  <c:v>47087</c:v>
                </c:pt>
                <c:pt idx="179">
                  <c:v>47118</c:v>
                </c:pt>
                <c:pt idx="180">
                  <c:v>47149</c:v>
                </c:pt>
                <c:pt idx="181">
                  <c:v>47177</c:v>
                </c:pt>
                <c:pt idx="182">
                  <c:v>47208</c:v>
                </c:pt>
                <c:pt idx="183">
                  <c:v>47238</c:v>
                </c:pt>
                <c:pt idx="184">
                  <c:v>47269</c:v>
                </c:pt>
                <c:pt idx="185">
                  <c:v>47299</c:v>
                </c:pt>
                <c:pt idx="186">
                  <c:v>47330</c:v>
                </c:pt>
                <c:pt idx="187">
                  <c:v>47361</c:v>
                </c:pt>
                <c:pt idx="188">
                  <c:v>47391</c:v>
                </c:pt>
                <c:pt idx="189">
                  <c:v>47422</c:v>
                </c:pt>
                <c:pt idx="190">
                  <c:v>47452</c:v>
                </c:pt>
                <c:pt idx="191">
                  <c:v>47483</c:v>
                </c:pt>
                <c:pt idx="192">
                  <c:v>47514</c:v>
                </c:pt>
                <c:pt idx="193">
                  <c:v>47542</c:v>
                </c:pt>
                <c:pt idx="194">
                  <c:v>47573</c:v>
                </c:pt>
                <c:pt idx="195">
                  <c:v>47603</c:v>
                </c:pt>
                <c:pt idx="196">
                  <c:v>47634</c:v>
                </c:pt>
                <c:pt idx="197">
                  <c:v>47664</c:v>
                </c:pt>
                <c:pt idx="198">
                  <c:v>47695</c:v>
                </c:pt>
                <c:pt idx="199">
                  <c:v>47726</c:v>
                </c:pt>
                <c:pt idx="200">
                  <c:v>47756</c:v>
                </c:pt>
                <c:pt idx="201">
                  <c:v>47787</c:v>
                </c:pt>
                <c:pt idx="202">
                  <c:v>47817</c:v>
                </c:pt>
                <c:pt idx="203">
                  <c:v>47848</c:v>
                </c:pt>
                <c:pt idx="204">
                  <c:v>47879</c:v>
                </c:pt>
                <c:pt idx="205">
                  <c:v>47907</c:v>
                </c:pt>
                <c:pt idx="206">
                  <c:v>47938</c:v>
                </c:pt>
                <c:pt idx="207">
                  <c:v>47968</c:v>
                </c:pt>
                <c:pt idx="208">
                  <c:v>47999</c:v>
                </c:pt>
                <c:pt idx="209">
                  <c:v>48029</c:v>
                </c:pt>
                <c:pt idx="210">
                  <c:v>48060</c:v>
                </c:pt>
                <c:pt idx="211">
                  <c:v>48091</c:v>
                </c:pt>
                <c:pt idx="212">
                  <c:v>48121</c:v>
                </c:pt>
                <c:pt idx="213">
                  <c:v>48152</c:v>
                </c:pt>
                <c:pt idx="214">
                  <c:v>48182</c:v>
                </c:pt>
                <c:pt idx="215">
                  <c:v>48213</c:v>
                </c:pt>
                <c:pt idx="216">
                  <c:v>48244</c:v>
                </c:pt>
                <c:pt idx="217">
                  <c:v>48273</c:v>
                </c:pt>
                <c:pt idx="218">
                  <c:v>48304</c:v>
                </c:pt>
                <c:pt idx="219">
                  <c:v>48334</c:v>
                </c:pt>
                <c:pt idx="220">
                  <c:v>48365</c:v>
                </c:pt>
                <c:pt idx="221">
                  <c:v>48395</c:v>
                </c:pt>
                <c:pt idx="222">
                  <c:v>48426</c:v>
                </c:pt>
                <c:pt idx="223">
                  <c:v>48457</c:v>
                </c:pt>
                <c:pt idx="224">
                  <c:v>48487</c:v>
                </c:pt>
                <c:pt idx="225">
                  <c:v>48518</c:v>
                </c:pt>
                <c:pt idx="226">
                  <c:v>48548</c:v>
                </c:pt>
                <c:pt idx="227">
                  <c:v>48579</c:v>
                </c:pt>
                <c:pt idx="228">
                  <c:v>48610</c:v>
                </c:pt>
                <c:pt idx="229">
                  <c:v>48638</c:v>
                </c:pt>
                <c:pt idx="230">
                  <c:v>48669</c:v>
                </c:pt>
                <c:pt idx="231">
                  <c:v>48699</c:v>
                </c:pt>
                <c:pt idx="232">
                  <c:v>48730</c:v>
                </c:pt>
                <c:pt idx="233">
                  <c:v>48760</c:v>
                </c:pt>
                <c:pt idx="234">
                  <c:v>48791</c:v>
                </c:pt>
                <c:pt idx="235">
                  <c:v>48822</c:v>
                </c:pt>
                <c:pt idx="236">
                  <c:v>48852</c:v>
                </c:pt>
                <c:pt idx="237">
                  <c:v>48883</c:v>
                </c:pt>
                <c:pt idx="238">
                  <c:v>48913</c:v>
                </c:pt>
                <c:pt idx="239">
                  <c:v>48944</c:v>
                </c:pt>
                <c:pt idx="240">
                  <c:v>48975</c:v>
                </c:pt>
                <c:pt idx="241">
                  <c:v>49003</c:v>
                </c:pt>
                <c:pt idx="242">
                  <c:v>49034</c:v>
                </c:pt>
                <c:pt idx="243">
                  <c:v>49064</c:v>
                </c:pt>
                <c:pt idx="244">
                  <c:v>49095</c:v>
                </c:pt>
                <c:pt idx="245">
                  <c:v>49125</c:v>
                </c:pt>
                <c:pt idx="246">
                  <c:v>49156</c:v>
                </c:pt>
                <c:pt idx="247">
                  <c:v>49187</c:v>
                </c:pt>
                <c:pt idx="248">
                  <c:v>49217</c:v>
                </c:pt>
                <c:pt idx="249">
                  <c:v>49248</c:v>
                </c:pt>
                <c:pt idx="250">
                  <c:v>49278</c:v>
                </c:pt>
                <c:pt idx="251">
                  <c:v>49309</c:v>
                </c:pt>
                <c:pt idx="252">
                  <c:v>49340</c:v>
                </c:pt>
                <c:pt idx="253">
                  <c:v>49368</c:v>
                </c:pt>
                <c:pt idx="254">
                  <c:v>49399</c:v>
                </c:pt>
                <c:pt idx="255">
                  <c:v>49429</c:v>
                </c:pt>
                <c:pt idx="256">
                  <c:v>49460</c:v>
                </c:pt>
                <c:pt idx="257">
                  <c:v>49490</c:v>
                </c:pt>
                <c:pt idx="258">
                  <c:v>49521</c:v>
                </c:pt>
                <c:pt idx="259">
                  <c:v>49552</c:v>
                </c:pt>
                <c:pt idx="260">
                  <c:v>49582</c:v>
                </c:pt>
                <c:pt idx="261">
                  <c:v>49613</c:v>
                </c:pt>
                <c:pt idx="262">
                  <c:v>49643</c:v>
                </c:pt>
                <c:pt idx="263">
                  <c:v>49674</c:v>
                </c:pt>
                <c:pt idx="264">
                  <c:v>49705</c:v>
                </c:pt>
                <c:pt idx="265">
                  <c:v>49734</c:v>
                </c:pt>
                <c:pt idx="266">
                  <c:v>49765</c:v>
                </c:pt>
                <c:pt idx="267">
                  <c:v>49795</c:v>
                </c:pt>
                <c:pt idx="268">
                  <c:v>49826</c:v>
                </c:pt>
                <c:pt idx="269">
                  <c:v>49856</c:v>
                </c:pt>
                <c:pt idx="270">
                  <c:v>49887</c:v>
                </c:pt>
                <c:pt idx="271">
                  <c:v>49918</c:v>
                </c:pt>
                <c:pt idx="272">
                  <c:v>49948</c:v>
                </c:pt>
                <c:pt idx="273">
                  <c:v>49979</c:v>
                </c:pt>
                <c:pt idx="274">
                  <c:v>50009</c:v>
                </c:pt>
                <c:pt idx="275">
                  <c:v>50040</c:v>
                </c:pt>
                <c:pt idx="276">
                  <c:v>50071</c:v>
                </c:pt>
                <c:pt idx="277">
                  <c:v>50099</c:v>
                </c:pt>
                <c:pt idx="278">
                  <c:v>50130</c:v>
                </c:pt>
                <c:pt idx="279">
                  <c:v>50160</c:v>
                </c:pt>
                <c:pt idx="280">
                  <c:v>50191</c:v>
                </c:pt>
                <c:pt idx="281">
                  <c:v>50221</c:v>
                </c:pt>
                <c:pt idx="282">
                  <c:v>50252</c:v>
                </c:pt>
                <c:pt idx="283">
                  <c:v>50283</c:v>
                </c:pt>
                <c:pt idx="284">
                  <c:v>50313</c:v>
                </c:pt>
                <c:pt idx="285">
                  <c:v>50344</c:v>
                </c:pt>
                <c:pt idx="286">
                  <c:v>50374</c:v>
                </c:pt>
                <c:pt idx="287">
                  <c:v>50405</c:v>
                </c:pt>
                <c:pt idx="288">
                  <c:v>50436</c:v>
                </c:pt>
                <c:pt idx="289">
                  <c:v>50464</c:v>
                </c:pt>
                <c:pt idx="290">
                  <c:v>50495</c:v>
                </c:pt>
                <c:pt idx="291">
                  <c:v>50525</c:v>
                </c:pt>
                <c:pt idx="292">
                  <c:v>50556</c:v>
                </c:pt>
                <c:pt idx="293">
                  <c:v>50586</c:v>
                </c:pt>
                <c:pt idx="294">
                  <c:v>50617</c:v>
                </c:pt>
                <c:pt idx="295">
                  <c:v>50648</c:v>
                </c:pt>
                <c:pt idx="296">
                  <c:v>50678</c:v>
                </c:pt>
                <c:pt idx="297">
                  <c:v>50709</c:v>
                </c:pt>
                <c:pt idx="298">
                  <c:v>50739</c:v>
                </c:pt>
                <c:pt idx="299">
                  <c:v>50770</c:v>
                </c:pt>
                <c:pt idx="300">
                  <c:v>50801</c:v>
                </c:pt>
                <c:pt idx="301">
                  <c:v>50829</c:v>
                </c:pt>
                <c:pt idx="302">
                  <c:v>50860</c:v>
                </c:pt>
                <c:pt idx="303">
                  <c:v>50890</c:v>
                </c:pt>
                <c:pt idx="304">
                  <c:v>50921</c:v>
                </c:pt>
                <c:pt idx="305">
                  <c:v>50951</c:v>
                </c:pt>
                <c:pt idx="306">
                  <c:v>50982</c:v>
                </c:pt>
                <c:pt idx="307">
                  <c:v>51013</c:v>
                </c:pt>
                <c:pt idx="308">
                  <c:v>51043</c:v>
                </c:pt>
                <c:pt idx="309">
                  <c:v>51074</c:v>
                </c:pt>
                <c:pt idx="310">
                  <c:v>51104</c:v>
                </c:pt>
                <c:pt idx="311">
                  <c:v>51135</c:v>
                </c:pt>
                <c:pt idx="312">
                  <c:v>51166</c:v>
                </c:pt>
                <c:pt idx="313">
                  <c:v>51195</c:v>
                </c:pt>
                <c:pt idx="314">
                  <c:v>51226</c:v>
                </c:pt>
                <c:pt idx="315">
                  <c:v>51256</c:v>
                </c:pt>
                <c:pt idx="316">
                  <c:v>51287</c:v>
                </c:pt>
                <c:pt idx="317">
                  <c:v>51317</c:v>
                </c:pt>
                <c:pt idx="318">
                  <c:v>51348</c:v>
                </c:pt>
                <c:pt idx="319">
                  <c:v>51379</c:v>
                </c:pt>
                <c:pt idx="320">
                  <c:v>51409</c:v>
                </c:pt>
                <c:pt idx="321">
                  <c:v>51440</c:v>
                </c:pt>
                <c:pt idx="322">
                  <c:v>51470</c:v>
                </c:pt>
                <c:pt idx="323">
                  <c:v>51501</c:v>
                </c:pt>
                <c:pt idx="324">
                  <c:v>51532</c:v>
                </c:pt>
                <c:pt idx="325">
                  <c:v>51560</c:v>
                </c:pt>
                <c:pt idx="326">
                  <c:v>51591</c:v>
                </c:pt>
                <c:pt idx="327">
                  <c:v>51621</c:v>
                </c:pt>
                <c:pt idx="328">
                  <c:v>51652</c:v>
                </c:pt>
                <c:pt idx="329">
                  <c:v>51682</c:v>
                </c:pt>
                <c:pt idx="330">
                  <c:v>51713</c:v>
                </c:pt>
                <c:pt idx="331">
                  <c:v>51744</c:v>
                </c:pt>
                <c:pt idx="332">
                  <c:v>51774</c:v>
                </c:pt>
                <c:pt idx="333">
                  <c:v>51805</c:v>
                </c:pt>
                <c:pt idx="334">
                  <c:v>51835</c:v>
                </c:pt>
                <c:pt idx="335">
                  <c:v>51866</c:v>
                </c:pt>
                <c:pt idx="336">
                  <c:v>51897</c:v>
                </c:pt>
                <c:pt idx="337">
                  <c:v>51925</c:v>
                </c:pt>
                <c:pt idx="338">
                  <c:v>51956</c:v>
                </c:pt>
                <c:pt idx="339">
                  <c:v>51986</c:v>
                </c:pt>
                <c:pt idx="340">
                  <c:v>52017</c:v>
                </c:pt>
                <c:pt idx="341">
                  <c:v>52047</c:v>
                </c:pt>
                <c:pt idx="342">
                  <c:v>52078</c:v>
                </c:pt>
                <c:pt idx="343">
                  <c:v>52109</c:v>
                </c:pt>
                <c:pt idx="344">
                  <c:v>52139</c:v>
                </c:pt>
                <c:pt idx="345">
                  <c:v>52170</c:v>
                </c:pt>
                <c:pt idx="346">
                  <c:v>52200</c:v>
                </c:pt>
                <c:pt idx="347">
                  <c:v>52231</c:v>
                </c:pt>
                <c:pt idx="348">
                  <c:v>52262</c:v>
                </c:pt>
                <c:pt idx="349">
                  <c:v>52290</c:v>
                </c:pt>
                <c:pt idx="350">
                  <c:v>52321</c:v>
                </c:pt>
                <c:pt idx="351">
                  <c:v>52351</c:v>
                </c:pt>
                <c:pt idx="352">
                  <c:v>52382</c:v>
                </c:pt>
                <c:pt idx="353">
                  <c:v>52412</c:v>
                </c:pt>
                <c:pt idx="354">
                  <c:v>52443</c:v>
                </c:pt>
                <c:pt idx="355">
                  <c:v>52474</c:v>
                </c:pt>
                <c:pt idx="356">
                  <c:v>52504</c:v>
                </c:pt>
                <c:pt idx="357">
                  <c:v>52535</c:v>
                </c:pt>
                <c:pt idx="358">
                  <c:v>52565</c:v>
                </c:pt>
                <c:pt idx="359">
                  <c:v>52596</c:v>
                </c:pt>
                <c:pt idx="360">
                  <c:v>52627</c:v>
                </c:pt>
              </c:numCache>
            </c:numRef>
          </c:cat>
          <c:val>
            <c:numRef>
              <c:f>'Amortisation Profiles'!$O$5:$O$365</c:f>
              <c:numCache>
                <c:formatCode>#,##0.00</c:formatCode>
                <c:ptCount val="361"/>
                <c:pt idx="0">
                  <c:v>5082600077.8699999</c:v>
                </c:pt>
                <c:pt idx="1">
                  <c:v>5058891202.9504995</c:v>
                </c:pt>
                <c:pt idx="2">
                  <c:v>5035186484.1542997</c:v>
                </c:pt>
                <c:pt idx="3">
                  <c:v>5011486004.7839003</c:v>
                </c:pt>
                <c:pt idx="4">
                  <c:v>4987724077.0043001</c:v>
                </c:pt>
                <c:pt idx="5">
                  <c:v>4963948617.7140999</c:v>
                </c:pt>
                <c:pt idx="6">
                  <c:v>4940616010.8431997</c:v>
                </c:pt>
                <c:pt idx="7">
                  <c:v>4917308010.3467999</c:v>
                </c:pt>
                <c:pt idx="8">
                  <c:v>4893708975.6595001</c:v>
                </c:pt>
                <c:pt idx="9">
                  <c:v>4868470559.4596996</c:v>
                </c:pt>
                <c:pt idx="10">
                  <c:v>4844533320.5101995</c:v>
                </c:pt>
                <c:pt idx="11">
                  <c:v>4820230675.0621996</c:v>
                </c:pt>
                <c:pt idx="12">
                  <c:v>4795584083.198</c:v>
                </c:pt>
                <c:pt idx="13">
                  <c:v>4771889252.5437002</c:v>
                </c:pt>
                <c:pt idx="14">
                  <c:v>4747670989.9847002</c:v>
                </c:pt>
                <c:pt idx="15">
                  <c:v>4722916948.2096996</c:v>
                </c:pt>
                <c:pt idx="16">
                  <c:v>4698091459.9860001</c:v>
                </c:pt>
                <c:pt idx="17">
                  <c:v>4672926516.9145002</c:v>
                </c:pt>
                <c:pt idx="18">
                  <c:v>4648212353.8287001</c:v>
                </c:pt>
                <c:pt idx="19">
                  <c:v>4623366109.8285999</c:v>
                </c:pt>
                <c:pt idx="20">
                  <c:v>4597901939.8466997</c:v>
                </c:pt>
                <c:pt idx="21">
                  <c:v>4572633384.4352999</c:v>
                </c:pt>
                <c:pt idx="22">
                  <c:v>4547949444.1786003</c:v>
                </c:pt>
                <c:pt idx="23">
                  <c:v>4524538452.4422998</c:v>
                </c:pt>
                <c:pt idx="24">
                  <c:v>4500817199.6931</c:v>
                </c:pt>
                <c:pt idx="25">
                  <c:v>4477128969.2259998</c:v>
                </c:pt>
                <c:pt idx="26">
                  <c:v>4453609336.4062996</c:v>
                </c:pt>
                <c:pt idx="27">
                  <c:v>4430059336.4018002</c:v>
                </c:pt>
                <c:pt idx="28">
                  <c:v>4406495673.0819998</c:v>
                </c:pt>
                <c:pt idx="29">
                  <c:v>4382709354.8676004</c:v>
                </c:pt>
                <c:pt idx="30">
                  <c:v>4358240454.5560999</c:v>
                </c:pt>
                <c:pt idx="31">
                  <c:v>4334158475.3835001</c:v>
                </c:pt>
                <c:pt idx="32">
                  <c:v>4310065657.5254002</c:v>
                </c:pt>
                <c:pt idx="33">
                  <c:v>4286092814.7722998</c:v>
                </c:pt>
                <c:pt idx="34">
                  <c:v>4262218068.4243999</c:v>
                </c:pt>
                <c:pt idx="35">
                  <c:v>4238423390.8909998</c:v>
                </c:pt>
                <c:pt idx="36">
                  <c:v>4214028220.5407</c:v>
                </c:pt>
                <c:pt idx="37">
                  <c:v>4189109243.6701999</c:v>
                </c:pt>
                <c:pt idx="38">
                  <c:v>4164953789.6173</c:v>
                </c:pt>
                <c:pt idx="39">
                  <c:v>4140623746.7276001</c:v>
                </c:pt>
                <c:pt idx="40">
                  <c:v>4116282796.1341</c:v>
                </c:pt>
                <c:pt idx="41">
                  <c:v>4091993780.0061002</c:v>
                </c:pt>
                <c:pt idx="42">
                  <c:v>4067543280.2231002</c:v>
                </c:pt>
                <c:pt idx="43">
                  <c:v>4043162204.6357999</c:v>
                </c:pt>
                <c:pt idx="44">
                  <c:v>4017710226.9716001</c:v>
                </c:pt>
                <c:pt idx="45">
                  <c:v>3993829133.8299999</c:v>
                </c:pt>
                <c:pt idx="46">
                  <c:v>3969740256.9650998</c:v>
                </c:pt>
                <c:pt idx="47">
                  <c:v>3945557969.9450998</c:v>
                </c:pt>
                <c:pt idx="48">
                  <c:v>3921376540.4801998</c:v>
                </c:pt>
                <c:pt idx="49">
                  <c:v>3897334594.6890001</c:v>
                </c:pt>
                <c:pt idx="50">
                  <c:v>3873335856.0131998</c:v>
                </c:pt>
                <c:pt idx="51">
                  <c:v>3849364045.4928999</c:v>
                </c:pt>
                <c:pt idx="52">
                  <c:v>3825253509.3207002</c:v>
                </c:pt>
                <c:pt idx="53">
                  <c:v>3800622025.5605001</c:v>
                </c:pt>
                <c:pt idx="54">
                  <c:v>3776344734.0732999</c:v>
                </c:pt>
                <c:pt idx="55">
                  <c:v>3750533081.3060999</c:v>
                </c:pt>
                <c:pt idx="56">
                  <c:v>3726264280.2632999</c:v>
                </c:pt>
                <c:pt idx="57">
                  <c:v>3702226695.4201002</c:v>
                </c:pt>
                <c:pt idx="58">
                  <c:v>3677852933.0878</c:v>
                </c:pt>
                <c:pt idx="59">
                  <c:v>3653891550.2714</c:v>
                </c:pt>
                <c:pt idx="60">
                  <c:v>3629236197.0847998</c:v>
                </c:pt>
                <c:pt idx="61">
                  <c:v>3605033427.8723998</c:v>
                </c:pt>
                <c:pt idx="62">
                  <c:v>3581075759.9872999</c:v>
                </c:pt>
                <c:pt idx="63">
                  <c:v>3557107725.8894</c:v>
                </c:pt>
                <c:pt idx="64">
                  <c:v>3532939991.5798998</c:v>
                </c:pt>
                <c:pt idx="65">
                  <c:v>3508846869.0344</c:v>
                </c:pt>
                <c:pt idx="66">
                  <c:v>3484924116.4208002</c:v>
                </c:pt>
                <c:pt idx="67">
                  <c:v>3460739850.802</c:v>
                </c:pt>
                <c:pt idx="68">
                  <c:v>3436812658.2273002</c:v>
                </c:pt>
                <c:pt idx="69">
                  <c:v>3412756274.5924001</c:v>
                </c:pt>
                <c:pt idx="70">
                  <c:v>3388284753.7936001</c:v>
                </c:pt>
                <c:pt idx="71">
                  <c:v>3364334916.7448001</c:v>
                </c:pt>
                <c:pt idx="72">
                  <c:v>3340563875.4081001</c:v>
                </c:pt>
                <c:pt idx="73">
                  <c:v>3316820979.4912</c:v>
                </c:pt>
                <c:pt idx="74">
                  <c:v>3292260075.4812002</c:v>
                </c:pt>
                <c:pt idx="75">
                  <c:v>3268547710.1768999</c:v>
                </c:pt>
                <c:pt idx="76">
                  <c:v>3244856056.5425</c:v>
                </c:pt>
                <c:pt idx="77">
                  <c:v>3221139162.2571998</c:v>
                </c:pt>
                <c:pt idx="78">
                  <c:v>3197273896.3649001</c:v>
                </c:pt>
                <c:pt idx="79">
                  <c:v>3173260934.9805002</c:v>
                </c:pt>
                <c:pt idx="80">
                  <c:v>3149445711.1276999</c:v>
                </c:pt>
                <c:pt idx="81">
                  <c:v>3125781216.0131998</c:v>
                </c:pt>
                <c:pt idx="82">
                  <c:v>3101734135.2323999</c:v>
                </c:pt>
                <c:pt idx="83">
                  <c:v>3077474608.763</c:v>
                </c:pt>
                <c:pt idx="84">
                  <c:v>3053907214.4752002</c:v>
                </c:pt>
                <c:pt idx="85">
                  <c:v>3030487496.0992999</c:v>
                </c:pt>
                <c:pt idx="86">
                  <c:v>3007366368.4475002</c:v>
                </c:pt>
                <c:pt idx="87">
                  <c:v>2982072230.8881998</c:v>
                </c:pt>
                <c:pt idx="88">
                  <c:v>2958466034.3372998</c:v>
                </c:pt>
                <c:pt idx="89">
                  <c:v>2935017796.4408002</c:v>
                </c:pt>
                <c:pt idx="90">
                  <c:v>2911380573.6483998</c:v>
                </c:pt>
                <c:pt idx="91">
                  <c:v>2888491648.4180002</c:v>
                </c:pt>
                <c:pt idx="92">
                  <c:v>2863907149.3529</c:v>
                </c:pt>
                <c:pt idx="93">
                  <c:v>2841035365.6550999</c:v>
                </c:pt>
                <c:pt idx="94">
                  <c:v>2818467379.7895999</c:v>
                </c:pt>
                <c:pt idx="95">
                  <c:v>2796318183.5784998</c:v>
                </c:pt>
                <c:pt idx="96">
                  <c:v>2773214883.9229002</c:v>
                </c:pt>
                <c:pt idx="97">
                  <c:v>2751137698.7483001</c:v>
                </c:pt>
                <c:pt idx="98">
                  <c:v>2728967092.2585001</c:v>
                </c:pt>
                <c:pt idx="99">
                  <c:v>2706575148.6684999</c:v>
                </c:pt>
                <c:pt idx="100">
                  <c:v>2684579520.1956</c:v>
                </c:pt>
                <c:pt idx="101">
                  <c:v>2663013495.3959999</c:v>
                </c:pt>
                <c:pt idx="102">
                  <c:v>2641011151.0219002</c:v>
                </c:pt>
                <c:pt idx="103">
                  <c:v>2619540762.4148998</c:v>
                </c:pt>
                <c:pt idx="104">
                  <c:v>2598595720.7502999</c:v>
                </c:pt>
                <c:pt idx="105">
                  <c:v>2577539341.2877002</c:v>
                </c:pt>
                <c:pt idx="106">
                  <c:v>2556590605.8326001</c:v>
                </c:pt>
                <c:pt idx="107">
                  <c:v>2536195105.1831999</c:v>
                </c:pt>
                <c:pt idx="108">
                  <c:v>2515369451.3270998</c:v>
                </c:pt>
                <c:pt idx="109">
                  <c:v>2495493716.8189998</c:v>
                </c:pt>
                <c:pt idx="110">
                  <c:v>2475081643.132</c:v>
                </c:pt>
                <c:pt idx="111">
                  <c:v>2455047836.4763999</c:v>
                </c:pt>
                <c:pt idx="112">
                  <c:v>2434715077.1241999</c:v>
                </c:pt>
                <c:pt idx="113">
                  <c:v>2414375906.4351001</c:v>
                </c:pt>
                <c:pt idx="114">
                  <c:v>2395068797.2979999</c:v>
                </c:pt>
                <c:pt idx="115">
                  <c:v>2376263808.2765002</c:v>
                </c:pt>
                <c:pt idx="116">
                  <c:v>2357362504.6539998</c:v>
                </c:pt>
                <c:pt idx="117">
                  <c:v>2338861784.8957</c:v>
                </c:pt>
                <c:pt idx="118">
                  <c:v>2320325834.8878999</c:v>
                </c:pt>
                <c:pt idx="119">
                  <c:v>2302476174.5809002</c:v>
                </c:pt>
                <c:pt idx="120">
                  <c:v>2284518814.1094999</c:v>
                </c:pt>
                <c:pt idx="121">
                  <c:v>2266427781.4523001</c:v>
                </c:pt>
                <c:pt idx="122">
                  <c:v>2248546814.0581999</c:v>
                </c:pt>
                <c:pt idx="123">
                  <c:v>2230739411.4233999</c:v>
                </c:pt>
                <c:pt idx="124">
                  <c:v>2213038892.4155002</c:v>
                </c:pt>
                <c:pt idx="125">
                  <c:v>2195339017.2614999</c:v>
                </c:pt>
                <c:pt idx="126">
                  <c:v>2177608979.8568001</c:v>
                </c:pt>
                <c:pt idx="127">
                  <c:v>2159943307.3362002</c:v>
                </c:pt>
                <c:pt idx="128">
                  <c:v>2142057320.223</c:v>
                </c:pt>
                <c:pt idx="129">
                  <c:v>2124062273.2472</c:v>
                </c:pt>
                <c:pt idx="130">
                  <c:v>2106239754.3237</c:v>
                </c:pt>
                <c:pt idx="131">
                  <c:v>2088630940.0409999</c:v>
                </c:pt>
                <c:pt idx="132">
                  <c:v>2071028800.7002001</c:v>
                </c:pt>
                <c:pt idx="133">
                  <c:v>2053407857.2368</c:v>
                </c:pt>
                <c:pt idx="134">
                  <c:v>2035015397.1937001</c:v>
                </c:pt>
                <c:pt idx="135">
                  <c:v>2017311139.8652</c:v>
                </c:pt>
                <c:pt idx="136">
                  <c:v>1999745059.2075</c:v>
                </c:pt>
                <c:pt idx="137">
                  <c:v>1982118292.1048</c:v>
                </c:pt>
                <c:pt idx="138">
                  <c:v>1964409059.1896999</c:v>
                </c:pt>
                <c:pt idx="139">
                  <c:v>1946670936.6299</c:v>
                </c:pt>
                <c:pt idx="140">
                  <c:v>1928994138.1686001</c:v>
                </c:pt>
                <c:pt idx="141">
                  <c:v>1911618224.5852001</c:v>
                </c:pt>
                <c:pt idx="142">
                  <c:v>1894302702.7607</c:v>
                </c:pt>
                <c:pt idx="143">
                  <c:v>1876211546.8385</c:v>
                </c:pt>
                <c:pt idx="144">
                  <c:v>1858647618.5214</c:v>
                </c:pt>
                <c:pt idx="145">
                  <c:v>1841458879.7618001</c:v>
                </c:pt>
                <c:pt idx="146">
                  <c:v>1823634979.9967</c:v>
                </c:pt>
                <c:pt idx="147">
                  <c:v>1806593495.2711999</c:v>
                </c:pt>
                <c:pt idx="148">
                  <c:v>1789596499.3060999</c:v>
                </c:pt>
                <c:pt idx="149">
                  <c:v>1772250280.8259001</c:v>
                </c:pt>
                <c:pt idx="150">
                  <c:v>1754823343.1831999</c:v>
                </c:pt>
                <c:pt idx="151">
                  <c:v>1737688374.8095</c:v>
                </c:pt>
                <c:pt idx="152">
                  <c:v>1720259018.5407</c:v>
                </c:pt>
                <c:pt idx="153">
                  <c:v>1702751867.9628</c:v>
                </c:pt>
                <c:pt idx="154">
                  <c:v>1685861780.3457999</c:v>
                </c:pt>
                <c:pt idx="155">
                  <c:v>1669061995.2011001</c:v>
                </c:pt>
                <c:pt idx="156">
                  <c:v>1651680311.2997</c:v>
                </c:pt>
                <c:pt idx="157">
                  <c:v>1635413978.8698001</c:v>
                </c:pt>
                <c:pt idx="158">
                  <c:v>1618624643.5448</c:v>
                </c:pt>
                <c:pt idx="159">
                  <c:v>1602696847.0013001</c:v>
                </c:pt>
                <c:pt idx="160">
                  <c:v>1586815524.6773</c:v>
                </c:pt>
                <c:pt idx="161">
                  <c:v>1570884020.2407</c:v>
                </c:pt>
                <c:pt idx="162">
                  <c:v>1555380126.9310999</c:v>
                </c:pt>
                <c:pt idx="163">
                  <c:v>1539012855.9542</c:v>
                </c:pt>
                <c:pt idx="164">
                  <c:v>1523841803.348</c:v>
                </c:pt>
                <c:pt idx="165">
                  <c:v>1508708732.2135999</c:v>
                </c:pt>
                <c:pt idx="166">
                  <c:v>1493832141.4933</c:v>
                </c:pt>
                <c:pt idx="167">
                  <c:v>1478819011.3833001</c:v>
                </c:pt>
                <c:pt idx="168">
                  <c:v>1464449245.8538001</c:v>
                </c:pt>
                <c:pt idx="169">
                  <c:v>1449879749.0074</c:v>
                </c:pt>
                <c:pt idx="170">
                  <c:v>1435712610.3522999</c:v>
                </c:pt>
                <c:pt idx="171">
                  <c:v>1421284522.6310999</c:v>
                </c:pt>
                <c:pt idx="172">
                  <c:v>1407235672.2170999</c:v>
                </c:pt>
                <c:pt idx="173">
                  <c:v>1393218485.8996999</c:v>
                </c:pt>
                <c:pt idx="174">
                  <c:v>1378719778.8692</c:v>
                </c:pt>
                <c:pt idx="175">
                  <c:v>1364493805.8388</c:v>
                </c:pt>
                <c:pt idx="176">
                  <c:v>1350476742.9189999</c:v>
                </c:pt>
                <c:pt idx="177">
                  <c:v>1336672886.1585</c:v>
                </c:pt>
                <c:pt idx="178">
                  <c:v>1322955886.1486001</c:v>
                </c:pt>
                <c:pt idx="179">
                  <c:v>1308808172.8032</c:v>
                </c:pt>
                <c:pt idx="180">
                  <c:v>1295111674.0594001</c:v>
                </c:pt>
                <c:pt idx="181">
                  <c:v>1281406901.7321999</c:v>
                </c:pt>
                <c:pt idx="182">
                  <c:v>1267799096.8987</c:v>
                </c:pt>
                <c:pt idx="183">
                  <c:v>1254195916.4157</c:v>
                </c:pt>
                <c:pt idx="184">
                  <c:v>1240315787.4507999</c:v>
                </c:pt>
                <c:pt idx="185">
                  <c:v>1226719994.0810001</c:v>
                </c:pt>
                <c:pt idx="186">
                  <c:v>1213123679.8273001</c:v>
                </c:pt>
                <c:pt idx="187">
                  <c:v>1199562092.2866001</c:v>
                </c:pt>
                <c:pt idx="188">
                  <c:v>1186018531.4719999</c:v>
                </c:pt>
                <c:pt idx="189">
                  <c:v>1172490054.6923001</c:v>
                </c:pt>
                <c:pt idx="190">
                  <c:v>1158708142.3555</c:v>
                </c:pt>
                <c:pt idx="191">
                  <c:v>1144795620.0827999</c:v>
                </c:pt>
                <c:pt idx="192">
                  <c:v>1131441598.3216</c:v>
                </c:pt>
                <c:pt idx="193">
                  <c:v>1118149543.0996001</c:v>
                </c:pt>
                <c:pt idx="194">
                  <c:v>1104889601.0192001</c:v>
                </c:pt>
                <c:pt idx="195">
                  <c:v>1091398947.1465001</c:v>
                </c:pt>
                <c:pt idx="196">
                  <c:v>1077424524.3845</c:v>
                </c:pt>
                <c:pt idx="197">
                  <c:v>1064006055.0314</c:v>
                </c:pt>
                <c:pt idx="198">
                  <c:v>1050809658.3225</c:v>
                </c:pt>
                <c:pt idx="199">
                  <c:v>1037739421.334</c:v>
                </c:pt>
                <c:pt idx="200">
                  <c:v>1024692555.1003</c:v>
                </c:pt>
                <c:pt idx="201">
                  <c:v>1011049271.2244</c:v>
                </c:pt>
                <c:pt idx="202">
                  <c:v>998141362.72599995</c:v>
                </c:pt>
                <c:pt idx="203">
                  <c:v>985290681.0007</c:v>
                </c:pt>
                <c:pt idx="204">
                  <c:v>972172850.0244</c:v>
                </c:pt>
                <c:pt idx="205">
                  <c:v>959453082.80850005</c:v>
                </c:pt>
                <c:pt idx="206">
                  <c:v>946228789.41779995</c:v>
                </c:pt>
                <c:pt idx="207">
                  <c:v>933598199.70650005</c:v>
                </c:pt>
                <c:pt idx="208">
                  <c:v>921023554.62109995</c:v>
                </c:pt>
                <c:pt idx="209">
                  <c:v>908397921.21930003</c:v>
                </c:pt>
                <c:pt idx="210">
                  <c:v>895928137.59640002</c:v>
                </c:pt>
                <c:pt idx="211">
                  <c:v>883536936.25950003</c:v>
                </c:pt>
                <c:pt idx="212">
                  <c:v>871068188.85339999</c:v>
                </c:pt>
                <c:pt idx="213">
                  <c:v>858873791.15830004</c:v>
                </c:pt>
                <c:pt idx="214">
                  <c:v>846757542.32799995</c:v>
                </c:pt>
                <c:pt idx="215">
                  <c:v>834804871.19449997</c:v>
                </c:pt>
                <c:pt idx="216">
                  <c:v>823330229.4842</c:v>
                </c:pt>
                <c:pt idx="217">
                  <c:v>812250078.69579995</c:v>
                </c:pt>
                <c:pt idx="218">
                  <c:v>801229152.51820004</c:v>
                </c:pt>
                <c:pt idx="219">
                  <c:v>789660269.36489999</c:v>
                </c:pt>
                <c:pt idx="220">
                  <c:v>778510739.71280003</c:v>
                </c:pt>
                <c:pt idx="221">
                  <c:v>768065284.10800004</c:v>
                </c:pt>
                <c:pt idx="222">
                  <c:v>757719081.31190002</c:v>
                </c:pt>
                <c:pt idx="223">
                  <c:v>747573911.53859997</c:v>
                </c:pt>
                <c:pt idx="224">
                  <c:v>737547170.81579995</c:v>
                </c:pt>
                <c:pt idx="225">
                  <c:v>727603119.75820005</c:v>
                </c:pt>
                <c:pt idx="226">
                  <c:v>717749341.56079996</c:v>
                </c:pt>
                <c:pt idx="227">
                  <c:v>707977308.98259997</c:v>
                </c:pt>
                <c:pt idx="228">
                  <c:v>698273328.30770004</c:v>
                </c:pt>
                <c:pt idx="229">
                  <c:v>688644654.04139996</c:v>
                </c:pt>
                <c:pt idx="230">
                  <c:v>679052790.64119995</c:v>
                </c:pt>
                <c:pt idx="231">
                  <c:v>669505949.0165</c:v>
                </c:pt>
                <c:pt idx="232">
                  <c:v>660013243.44649994</c:v>
                </c:pt>
                <c:pt idx="233">
                  <c:v>650387344.67900002</c:v>
                </c:pt>
                <c:pt idx="234">
                  <c:v>641038137.18139994</c:v>
                </c:pt>
                <c:pt idx="235">
                  <c:v>631783861.91079998</c:v>
                </c:pt>
                <c:pt idx="236">
                  <c:v>622591501.43439996</c:v>
                </c:pt>
                <c:pt idx="237">
                  <c:v>613465260.48000002</c:v>
                </c:pt>
                <c:pt idx="238">
                  <c:v>604409702.30630004</c:v>
                </c:pt>
                <c:pt idx="239">
                  <c:v>595423160.31400001</c:v>
                </c:pt>
                <c:pt idx="240">
                  <c:v>586450356.71829998</c:v>
                </c:pt>
                <c:pt idx="241">
                  <c:v>577497724.37979996</c:v>
                </c:pt>
                <c:pt idx="242">
                  <c:v>568554346.83150005</c:v>
                </c:pt>
                <c:pt idx="243">
                  <c:v>559622714.97220004</c:v>
                </c:pt>
                <c:pt idx="244">
                  <c:v>550691657.91849995</c:v>
                </c:pt>
                <c:pt idx="245">
                  <c:v>541808082.15380001</c:v>
                </c:pt>
                <c:pt idx="246">
                  <c:v>532954096.01130003</c:v>
                </c:pt>
                <c:pt idx="247">
                  <c:v>524137367.13810003</c:v>
                </c:pt>
                <c:pt idx="248">
                  <c:v>515358214.37410003</c:v>
                </c:pt>
                <c:pt idx="249">
                  <c:v>506593929.81089997</c:v>
                </c:pt>
                <c:pt idx="250">
                  <c:v>497862742.79860002</c:v>
                </c:pt>
                <c:pt idx="251">
                  <c:v>489165569.55680001</c:v>
                </c:pt>
                <c:pt idx="252">
                  <c:v>480491240.75639999</c:v>
                </c:pt>
                <c:pt idx="253">
                  <c:v>471854622.65979999</c:v>
                </c:pt>
                <c:pt idx="254">
                  <c:v>463225527.15200001</c:v>
                </c:pt>
                <c:pt idx="255">
                  <c:v>454611567.16689998</c:v>
                </c:pt>
                <c:pt idx="256">
                  <c:v>446023744.40549999</c:v>
                </c:pt>
                <c:pt idx="257">
                  <c:v>437063367.63050002</c:v>
                </c:pt>
                <c:pt idx="258">
                  <c:v>428513897.99699998</c:v>
                </c:pt>
                <c:pt idx="259">
                  <c:v>419990688.58810002</c:v>
                </c:pt>
                <c:pt idx="260">
                  <c:v>411483885.56819999</c:v>
                </c:pt>
                <c:pt idx="261">
                  <c:v>403004896.17299998</c:v>
                </c:pt>
                <c:pt idx="262">
                  <c:v>394550450.26289999</c:v>
                </c:pt>
                <c:pt idx="263">
                  <c:v>386125593.75520003</c:v>
                </c:pt>
                <c:pt idx="264">
                  <c:v>377726564.42549998</c:v>
                </c:pt>
                <c:pt idx="265">
                  <c:v>369370724.52929997</c:v>
                </c:pt>
                <c:pt idx="266">
                  <c:v>361028564.13959998</c:v>
                </c:pt>
                <c:pt idx="267">
                  <c:v>352707087.30199999</c:v>
                </c:pt>
                <c:pt idx="268">
                  <c:v>344399898.0079</c:v>
                </c:pt>
                <c:pt idx="269">
                  <c:v>336112738.10799998</c:v>
                </c:pt>
                <c:pt idx="270">
                  <c:v>327847535.57230002</c:v>
                </c:pt>
                <c:pt idx="271">
                  <c:v>319642984.27350003</c:v>
                </c:pt>
                <c:pt idx="272">
                  <c:v>311470812.32010001</c:v>
                </c:pt>
                <c:pt idx="273">
                  <c:v>303540442.30769998</c:v>
                </c:pt>
                <c:pt idx="274">
                  <c:v>295826009.86440003</c:v>
                </c:pt>
                <c:pt idx="275">
                  <c:v>288408109.4429</c:v>
                </c:pt>
                <c:pt idx="276">
                  <c:v>281244484.39410001</c:v>
                </c:pt>
                <c:pt idx="277">
                  <c:v>274130144.89120001</c:v>
                </c:pt>
                <c:pt idx="278">
                  <c:v>267411623.47170001</c:v>
                </c:pt>
                <c:pt idx="279">
                  <c:v>260754719.6559</c:v>
                </c:pt>
                <c:pt idx="280">
                  <c:v>254371035.87630001</c:v>
                </c:pt>
                <c:pt idx="281">
                  <c:v>248145619.48030001</c:v>
                </c:pt>
                <c:pt idx="282">
                  <c:v>241974627.22999999</c:v>
                </c:pt>
                <c:pt idx="283">
                  <c:v>235915442.6647</c:v>
                </c:pt>
                <c:pt idx="284">
                  <c:v>229928610.93090001</c:v>
                </c:pt>
                <c:pt idx="285">
                  <c:v>224018883.6277</c:v>
                </c:pt>
                <c:pt idx="286">
                  <c:v>218197343.14860001</c:v>
                </c:pt>
                <c:pt idx="287">
                  <c:v>212710552.81009999</c:v>
                </c:pt>
                <c:pt idx="288">
                  <c:v>207456369.2624</c:v>
                </c:pt>
                <c:pt idx="289">
                  <c:v>202386596.97009999</c:v>
                </c:pt>
                <c:pt idx="290">
                  <c:v>197447884.169</c:v>
                </c:pt>
                <c:pt idx="291">
                  <c:v>192656987.9761</c:v>
                </c:pt>
                <c:pt idx="292">
                  <c:v>188019137.0388</c:v>
                </c:pt>
                <c:pt idx="293">
                  <c:v>183541862.40790001</c:v>
                </c:pt>
                <c:pt idx="294">
                  <c:v>179212949.71689999</c:v>
                </c:pt>
                <c:pt idx="295">
                  <c:v>175067614.65279999</c:v>
                </c:pt>
                <c:pt idx="296">
                  <c:v>170968567.98379999</c:v>
                </c:pt>
                <c:pt idx="297">
                  <c:v>166888893.94330001</c:v>
                </c:pt>
                <c:pt idx="298">
                  <c:v>162835047.24829999</c:v>
                </c:pt>
                <c:pt idx="299">
                  <c:v>158652313.76840001</c:v>
                </c:pt>
                <c:pt idx="300">
                  <c:v>154631398.1144</c:v>
                </c:pt>
                <c:pt idx="301">
                  <c:v>150626036.05360001</c:v>
                </c:pt>
                <c:pt idx="302">
                  <c:v>146627399.35600001</c:v>
                </c:pt>
                <c:pt idx="303">
                  <c:v>142634123.2317</c:v>
                </c:pt>
                <c:pt idx="304">
                  <c:v>138644177.62630001</c:v>
                </c:pt>
                <c:pt idx="305">
                  <c:v>134661051.75929999</c:v>
                </c:pt>
                <c:pt idx="306">
                  <c:v>130698698.2309</c:v>
                </c:pt>
                <c:pt idx="307">
                  <c:v>126756455.8203</c:v>
                </c:pt>
                <c:pt idx="308">
                  <c:v>122822031.596</c:v>
                </c:pt>
                <c:pt idx="309">
                  <c:v>118907382.77590001</c:v>
                </c:pt>
                <c:pt idx="310">
                  <c:v>115021526.3167</c:v>
                </c:pt>
                <c:pt idx="311">
                  <c:v>111165660.4073</c:v>
                </c:pt>
                <c:pt idx="312">
                  <c:v>107332350.58140001</c:v>
                </c:pt>
                <c:pt idx="313">
                  <c:v>103521284.8832</c:v>
                </c:pt>
                <c:pt idx="314">
                  <c:v>99720014.039000005</c:v>
                </c:pt>
                <c:pt idx="315">
                  <c:v>95926830.175799996</c:v>
                </c:pt>
                <c:pt idx="316">
                  <c:v>92150435.2324</c:v>
                </c:pt>
                <c:pt idx="317">
                  <c:v>88384548.511999995</c:v>
                </c:pt>
                <c:pt idx="318">
                  <c:v>84633783.611900002</c:v>
                </c:pt>
                <c:pt idx="319">
                  <c:v>80892816.783099994</c:v>
                </c:pt>
                <c:pt idx="320">
                  <c:v>77156093.758399993</c:v>
                </c:pt>
                <c:pt idx="321">
                  <c:v>73425051.646200001</c:v>
                </c:pt>
                <c:pt idx="322">
                  <c:v>69701499.970799997</c:v>
                </c:pt>
                <c:pt idx="323">
                  <c:v>65986219.917599998</c:v>
                </c:pt>
                <c:pt idx="324">
                  <c:v>62274251.669699997</c:v>
                </c:pt>
                <c:pt idx="325">
                  <c:v>58576146.3477</c:v>
                </c:pt>
                <c:pt idx="326">
                  <c:v>54888220.6602</c:v>
                </c:pt>
                <c:pt idx="327">
                  <c:v>51212819.753799997</c:v>
                </c:pt>
                <c:pt idx="328">
                  <c:v>47549436.108900003</c:v>
                </c:pt>
                <c:pt idx="329">
                  <c:v>43885763.240500003</c:v>
                </c:pt>
                <c:pt idx="330">
                  <c:v>40238668.533</c:v>
                </c:pt>
                <c:pt idx="331">
                  <c:v>36614692.2698</c:v>
                </c:pt>
                <c:pt idx="332">
                  <c:v>33026786.331</c:v>
                </c:pt>
                <c:pt idx="333">
                  <c:v>29585909.130800001</c:v>
                </c:pt>
                <c:pt idx="334">
                  <c:v>26328666.860300001</c:v>
                </c:pt>
                <c:pt idx="335">
                  <c:v>23302109.779899999</c:v>
                </c:pt>
                <c:pt idx="336">
                  <c:v>20461636.966499999</c:v>
                </c:pt>
                <c:pt idx="337">
                  <c:v>17873071.171</c:v>
                </c:pt>
                <c:pt idx="338">
                  <c:v>15398909.9659</c:v>
                </c:pt>
                <c:pt idx="339">
                  <c:v>13109833.1601</c:v>
                </c:pt>
                <c:pt idx="340">
                  <c:v>11025606.390000001</c:v>
                </c:pt>
                <c:pt idx="341">
                  <c:v>9108516.3651999999</c:v>
                </c:pt>
                <c:pt idx="342">
                  <c:v>7373574.5612000003</c:v>
                </c:pt>
                <c:pt idx="343">
                  <c:v>5837136.7768999999</c:v>
                </c:pt>
                <c:pt idx="344">
                  <c:v>4486591.2007999998</c:v>
                </c:pt>
                <c:pt idx="345">
                  <c:v>3374711.5191000002</c:v>
                </c:pt>
                <c:pt idx="346">
                  <c:v>2519453.7237999998</c:v>
                </c:pt>
                <c:pt idx="347">
                  <c:v>1893724.9179</c:v>
                </c:pt>
                <c:pt idx="348">
                  <c:v>1415537.7862</c:v>
                </c:pt>
                <c:pt idx="349">
                  <c:v>1031872.0763</c:v>
                </c:pt>
                <c:pt idx="350">
                  <c:v>725192.30969999998</c:v>
                </c:pt>
                <c:pt idx="351">
                  <c:v>480267.51760000002</c:v>
                </c:pt>
                <c:pt idx="352">
                  <c:v>290768.2536</c:v>
                </c:pt>
                <c:pt idx="353">
                  <c:v>149479.4032</c:v>
                </c:pt>
                <c:pt idx="354">
                  <c:v>67500.816000000006</c:v>
                </c:pt>
                <c:pt idx="355">
                  <c:v>35908.692199999998</c:v>
                </c:pt>
                <c:pt idx="356">
                  <c:v>16945.495800000001</c:v>
                </c:pt>
                <c:pt idx="357">
                  <c:v>5365.1912000000002</c:v>
                </c:pt>
                <c:pt idx="358">
                  <c:v>5.9999999999999995E-4</c:v>
                </c:pt>
                <c:pt idx="359">
                  <c:v>0</c:v>
                </c:pt>
                <c:pt idx="360">
                  <c:v>0</c:v>
                </c:pt>
              </c:numCache>
            </c:numRef>
          </c:val>
        </c:ser>
        <c:ser>
          <c:idx val="3"/>
          <c:order val="1"/>
          <c:tx>
            <c:strRef>
              <c:f>'Amortisation Profiles'!$P$4</c:f>
              <c:strCache>
                <c:ptCount val="1"/>
                <c:pt idx="0">
                  <c:v>Outstanding Residential Mortgage Loans (2% CPR)</c:v>
                </c:pt>
              </c:strCache>
            </c:strRef>
          </c:tx>
          <c:spPr>
            <a:solidFill>
              <a:schemeClr val="bg2">
                <a:lumMod val="50000"/>
              </a:schemeClr>
            </a:solidFill>
            <a:ln w="25400">
              <a:noFill/>
            </a:ln>
          </c:spPr>
          <c:cat>
            <c:numRef>
              <c:f>'Amortisation Profiles'!$K$5:$K$365</c:f>
              <c:numCache>
                <c:formatCode>m/d/yyyy</c:formatCode>
                <c:ptCount val="361"/>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pt idx="74">
                  <c:v>43921</c:v>
                </c:pt>
                <c:pt idx="75">
                  <c:v>43951</c:v>
                </c:pt>
                <c:pt idx="76">
                  <c:v>43982</c:v>
                </c:pt>
                <c:pt idx="77">
                  <c:v>44012</c:v>
                </c:pt>
                <c:pt idx="78">
                  <c:v>44043</c:v>
                </c:pt>
                <c:pt idx="79">
                  <c:v>44074</c:v>
                </c:pt>
                <c:pt idx="80">
                  <c:v>44104</c:v>
                </c:pt>
                <c:pt idx="81">
                  <c:v>44135</c:v>
                </c:pt>
                <c:pt idx="82">
                  <c:v>44165</c:v>
                </c:pt>
                <c:pt idx="83">
                  <c:v>44196</c:v>
                </c:pt>
                <c:pt idx="84">
                  <c:v>44227</c:v>
                </c:pt>
                <c:pt idx="85">
                  <c:v>44255</c:v>
                </c:pt>
                <c:pt idx="86">
                  <c:v>44286</c:v>
                </c:pt>
                <c:pt idx="87">
                  <c:v>44316</c:v>
                </c:pt>
                <c:pt idx="88">
                  <c:v>44347</c:v>
                </c:pt>
                <c:pt idx="89">
                  <c:v>44377</c:v>
                </c:pt>
                <c:pt idx="90">
                  <c:v>44408</c:v>
                </c:pt>
                <c:pt idx="91">
                  <c:v>44439</c:v>
                </c:pt>
                <c:pt idx="92">
                  <c:v>44469</c:v>
                </c:pt>
                <c:pt idx="93">
                  <c:v>44500</c:v>
                </c:pt>
                <c:pt idx="94">
                  <c:v>44530</c:v>
                </c:pt>
                <c:pt idx="95">
                  <c:v>44561</c:v>
                </c:pt>
                <c:pt idx="96">
                  <c:v>44592</c:v>
                </c:pt>
                <c:pt idx="97">
                  <c:v>44620</c:v>
                </c:pt>
                <c:pt idx="98">
                  <c:v>44651</c:v>
                </c:pt>
                <c:pt idx="99">
                  <c:v>44681</c:v>
                </c:pt>
                <c:pt idx="100">
                  <c:v>44712</c:v>
                </c:pt>
                <c:pt idx="101">
                  <c:v>44742</c:v>
                </c:pt>
                <c:pt idx="102">
                  <c:v>44773</c:v>
                </c:pt>
                <c:pt idx="103">
                  <c:v>44804</c:v>
                </c:pt>
                <c:pt idx="104">
                  <c:v>44834</c:v>
                </c:pt>
                <c:pt idx="105">
                  <c:v>44865</c:v>
                </c:pt>
                <c:pt idx="106">
                  <c:v>44895</c:v>
                </c:pt>
                <c:pt idx="107">
                  <c:v>44926</c:v>
                </c:pt>
                <c:pt idx="108">
                  <c:v>44957</c:v>
                </c:pt>
                <c:pt idx="109">
                  <c:v>44985</c:v>
                </c:pt>
                <c:pt idx="110">
                  <c:v>45016</c:v>
                </c:pt>
                <c:pt idx="111">
                  <c:v>45046</c:v>
                </c:pt>
                <c:pt idx="112">
                  <c:v>45077</c:v>
                </c:pt>
                <c:pt idx="113">
                  <c:v>45107</c:v>
                </c:pt>
                <c:pt idx="114">
                  <c:v>45138</c:v>
                </c:pt>
                <c:pt idx="115">
                  <c:v>45169</c:v>
                </c:pt>
                <c:pt idx="116">
                  <c:v>45199</c:v>
                </c:pt>
                <c:pt idx="117">
                  <c:v>45230</c:v>
                </c:pt>
                <c:pt idx="118">
                  <c:v>45260</c:v>
                </c:pt>
                <c:pt idx="119">
                  <c:v>45291</c:v>
                </c:pt>
                <c:pt idx="120">
                  <c:v>45322</c:v>
                </c:pt>
                <c:pt idx="121">
                  <c:v>45351</c:v>
                </c:pt>
                <c:pt idx="122">
                  <c:v>45382</c:v>
                </c:pt>
                <c:pt idx="123">
                  <c:v>45412</c:v>
                </c:pt>
                <c:pt idx="124">
                  <c:v>45443</c:v>
                </c:pt>
                <c:pt idx="125">
                  <c:v>45473</c:v>
                </c:pt>
                <c:pt idx="126">
                  <c:v>45504</c:v>
                </c:pt>
                <c:pt idx="127">
                  <c:v>45535</c:v>
                </c:pt>
                <c:pt idx="128">
                  <c:v>45565</c:v>
                </c:pt>
                <c:pt idx="129">
                  <c:v>45596</c:v>
                </c:pt>
                <c:pt idx="130">
                  <c:v>45626</c:v>
                </c:pt>
                <c:pt idx="131">
                  <c:v>45657</c:v>
                </c:pt>
                <c:pt idx="132">
                  <c:v>45688</c:v>
                </c:pt>
                <c:pt idx="133">
                  <c:v>45716</c:v>
                </c:pt>
                <c:pt idx="134">
                  <c:v>45747</c:v>
                </c:pt>
                <c:pt idx="135">
                  <c:v>45777</c:v>
                </c:pt>
                <c:pt idx="136">
                  <c:v>45808</c:v>
                </c:pt>
                <c:pt idx="137">
                  <c:v>45838</c:v>
                </c:pt>
                <c:pt idx="138">
                  <c:v>45869</c:v>
                </c:pt>
                <c:pt idx="139">
                  <c:v>45900</c:v>
                </c:pt>
                <c:pt idx="140">
                  <c:v>45930</c:v>
                </c:pt>
                <c:pt idx="141">
                  <c:v>45961</c:v>
                </c:pt>
                <c:pt idx="142">
                  <c:v>45991</c:v>
                </c:pt>
                <c:pt idx="143">
                  <c:v>46022</c:v>
                </c:pt>
                <c:pt idx="144">
                  <c:v>46053</c:v>
                </c:pt>
                <c:pt idx="145">
                  <c:v>46081</c:v>
                </c:pt>
                <c:pt idx="146">
                  <c:v>46112</c:v>
                </c:pt>
                <c:pt idx="147">
                  <c:v>46142</c:v>
                </c:pt>
                <c:pt idx="148">
                  <c:v>46173</c:v>
                </c:pt>
                <c:pt idx="149">
                  <c:v>46203</c:v>
                </c:pt>
                <c:pt idx="150">
                  <c:v>46234</c:v>
                </c:pt>
                <c:pt idx="151">
                  <c:v>46265</c:v>
                </c:pt>
                <c:pt idx="152">
                  <c:v>46295</c:v>
                </c:pt>
                <c:pt idx="153">
                  <c:v>46326</c:v>
                </c:pt>
                <c:pt idx="154">
                  <c:v>46356</c:v>
                </c:pt>
                <c:pt idx="155">
                  <c:v>46387</c:v>
                </c:pt>
                <c:pt idx="156">
                  <c:v>46418</c:v>
                </c:pt>
                <c:pt idx="157">
                  <c:v>46446</c:v>
                </c:pt>
                <c:pt idx="158">
                  <c:v>46477</c:v>
                </c:pt>
                <c:pt idx="159">
                  <c:v>46507</c:v>
                </c:pt>
                <c:pt idx="160">
                  <c:v>46538</c:v>
                </c:pt>
                <c:pt idx="161">
                  <c:v>46568</c:v>
                </c:pt>
                <c:pt idx="162">
                  <c:v>46599</c:v>
                </c:pt>
                <c:pt idx="163">
                  <c:v>46630</c:v>
                </c:pt>
                <c:pt idx="164">
                  <c:v>46660</c:v>
                </c:pt>
                <c:pt idx="165">
                  <c:v>46691</c:v>
                </c:pt>
                <c:pt idx="166">
                  <c:v>46721</c:v>
                </c:pt>
                <c:pt idx="167">
                  <c:v>46752</c:v>
                </c:pt>
                <c:pt idx="168">
                  <c:v>46783</c:v>
                </c:pt>
                <c:pt idx="169">
                  <c:v>46812</c:v>
                </c:pt>
                <c:pt idx="170">
                  <c:v>46843</c:v>
                </c:pt>
                <c:pt idx="171">
                  <c:v>46873</c:v>
                </c:pt>
                <c:pt idx="172">
                  <c:v>46904</c:v>
                </c:pt>
                <c:pt idx="173">
                  <c:v>46934</c:v>
                </c:pt>
                <c:pt idx="174">
                  <c:v>46965</c:v>
                </c:pt>
                <c:pt idx="175">
                  <c:v>46996</c:v>
                </c:pt>
                <c:pt idx="176">
                  <c:v>47026</c:v>
                </c:pt>
                <c:pt idx="177">
                  <c:v>47057</c:v>
                </c:pt>
                <c:pt idx="178">
                  <c:v>47087</c:v>
                </c:pt>
                <c:pt idx="179">
                  <c:v>47118</c:v>
                </c:pt>
                <c:pt idx="180">
                  <c:v>47149</c:v>
                </c:pt>
                <c:pt idx="181">
                  <c:v>47177</c:v>
                </c:pt>
                <c:pt idx="182">
                  <c:v>47208</c:v>
                </c:pt>
                <c:pt idx="183">
                  <c:v>47238</c:v>
                </c:pt>
                <c:pt idx="184">
                  <c:v>47269</c:v>
                </c:pt>
                <c:pt idx="185">
                  <c:v>47299</c:v>
                </c:pt>
                <c:pt idx="186">
                  <c:v>47330</c:v>
                </c:pt>
                <c:pt idx="187">
                  <c:v>47361</c:v>
                </c:pt>
                <c:pt idx="188">
                  <c:v>47391</c:v>
                </c:pt>
                <c:pt idx="189">
                  <c:v>47422</c:v>
                </c:pt>
                <c:pt idx="190">
                  <c:v>47452</c:v>
                </c:pt>
                <c:pt idx="191">
                  <c:v>47483</c:v>
                </c:pt>
                <c:pt idx="192">
                  <c:v>47514</c:v>
                </c:pt>
                <c:pt idx="193">
                  <c:v>47542</c:v>
                </c:pt>
                <c:pt idx="194">
                  <c:v>47573</c:v>
                </c:pt>
                <c:pt idx="195">
                  <c:v>47603</c:v>
                </c:pt>
                <c:pt idx="196">
                  <c:v>47634</c:v>
                </c:pt>
                <c:pt idx="197">
                  <c:v>47664</c:v>
                </c:pt>
                <c:pt idx="198">
                  <c:v>47695</c:v>
                </c:pt>
                <c:pt idx="199">
                  <c:v>47726</c:v>
                </c:pt>
                <c:pt idx="200">
                  <c:v>47756</c:v>
                </c:pt>
                <c:pt idx="201">
                  <c:v>47787</c:v>
                </c:pt>
                <c:pt idx="202">
                  <c:v>47817</c:v>
                </c:pt>
                <c:pt idx="203">
                  <c:v>47848</c:v>
                </c:pt>
                <c:pt idx="204">
                  <c:v>47879</c:v>
                </c:pt>
                <c:pt idx="205">
                  <c:v>47907</c:v>
                </c:pt>
                <c:pt idx="206">
                  <c:v>47938</c:v>
                </c:pt>
                <c:pt idx="207">
                  <c:v>47968</c:v>
                </c:pt>
                <c:pt idx="208">
                  <c:v>47999</c:v>
                </c:pt>
                <c:pt idx="209">
                  <c:v>48029</c:v>
                </c:pt>
                <c:pt idx="210">
                  <c:v>48060</c:v>
                </c:pt>
                <c:pt idx="211">
                  <c:v>48091</c:v>
                </c:pt>
                <c:pt idx="212">
                  <c:v>48121</c:v>
                </c:pt>
                <c:pt idx="213">
                  <c:v>48152</c:v>
                </c:pt>
                <c:pt idx="214">
                  <c:v>48182</c:v>
                </c:pt>
                <c:pt idx="215">
                  <c:v>48213</c:v>
                </c:pt>
                <c:pt idx="216">
                  <c:v>48244</c:v>
                </c:pt>
                <c:pt idx="217">
                  <c:v>48273</c:v>
                </c:pt>
                <c:pt idx="218">
                  <c:v>48304</c:v>
                </c:pt>
                <c:pt idx="219">
                  <c:v>48334</c:v>
                </c:pt>
                <c:pt idx="220">
                  <c:v>48365</c:v>
                </c:pt>
                <c:pt idx="221">
                  <c:v>48395</c:v>
                </c:pt>
                <c:pt idx="222">
                  <c:v>48426</c:v>
                </c:pt>
                <c:pt idx="223">
                  <c:v>48457</c:v>
                </c:pt>
                <c:pt idx="224">
                  <c:v>48487</c:v>
                </c:pt>
                <c:pt idx="225">
                  <c:v>48518</c:v>
                </c:pt>
                <c:pt idx="226">
                  <c:v>48548</c:v>
                </c:pt>
                <c:pt idx="227">
                  <c:v>48579</c:v>
                </c:pt>
                <c:pt idx="228">
                  <c:v>48610</c:v>
                </c:pt>
                <c:pt idx="229">
                  <c:v>48638</c:v>
                </c:pt>
                <c:pt idx="230">
                  <c:v>48669</c:v>
                </c:pt>
                <c:pt idx="231">
                  <c:v>48699</c:v>
                </c:pt>
                <c:pt idx="232">
                  <c:v>48730</c:v>
                </c:pt>
                <c:pt idx="233">
                  <c:v>48760</c:v>
                </c:pt>
                <c:pt idx="234">
                  <c:v>48791</c:v>
                </c:pt>
                <c:pt idx="235">
                  <c:v>48822</c:v>
                </c:pt>
                <c:pt idx="236">
                  <c:v>48852</c:v>
                </c:pt>
                <c:pt idx="237">
                  <c:v>48883</c:v>
                </c:pt>
                <c:pt idx="238">
                  <c:v>48913</c:v>
                </c:pt>
                <c:pt idx="239">
                  <c:v>48944</c:v>
                </c:pt>
                <c:pt idx="240">
                  <c:v>48975</c:v>
                </c:pt>
                <c:pt idx="241">
                  <c:v>49003</c:v>
                </c:pt>
                <c:pt idx="242">
                  <c:v>49034</c:v>
                </c:pt>
                <c:pt idx="243">
                  <c:v>49064</c:v>
                </c:pt>
                <c:pt idx="244">
                  <c:v>49095</c:v>
                </c:pt>
                <c:pt idx="245">
                  <c:v>49125</c:v>
                </c:pt>
                <c:pt idx="246">
                  <c:v>49156</c:v>
                </c:pt>
                <c:pt idx="247">
                  <c:v>49187</c:v>
                </c:pt>
                <c:pt idx="248">
                  <c:v>49217</c:v>
                </c:pt>
                <c:pt idx="249">
                  <c:v>49248</c:v>
                </c:pt>
                <c:pt idx="250">
                  <c:v>49278</c:v>
                </c:pt>
                <c:pt idx="251">
                  <c:v>49309</c:v>
                </c:pt>
                <c:pt idx="252">
                  <c:v>49340</c:v>
                </c:pt>
                <c:pt idx="253">
                  <c:v>49368</c:v>
                </c:pt>
                <c:pt idx="254">
                  <c:v>49399</c:v>
                </c:pt>
                <c:pt idx="255">
                  <c:v>49429</c:v>
                </c:pt>
                <c:pt idx="256">
                  <c:v>49460</c:v>
                </c:pt>
                <c:pt idx="257">
                  <c:v>49490</c:v>
                </c:pt>
                <c:pt idx="258">
                  <c:v>49521</c:v>
                </c:pt>
                <c:pt idx="259">
                  <c:v>49552</c:v>
                </c:pt>
                <c:pt idx="260">
                  <c:v>49582</c:v>
                </c:pt>
                <c:pt idx="261">
                  <c:v>49613</c:v>
                </c:pt>
                <c:pt idx="262">
                  <c:v>49643</c:v>
                </c:pt>
                <c:pt idx="263">
                  <c:v>49674</c:v>
                </c:pt>
                <c:pt idx="264">
                  <c:v>49705</c:v>
                </c:pt>
                <c:pt idx="265">
                  <c:v>49734</c:v>
                </c:pt>
                <c:pt idx="266">
                  <c:v>49765</c:v>
                </c:pt>
                <c:pt idx="267">
                  <c:v>49795</c:v>
                </c:pt>
                <c:pt idx="268">
                  <c:v>49826</c:v>
                </c:pt>
                <c:pt idx="269">
                  <c:v>49856</c:v>
                </c:pt>
                <c:pt idx="270">
                  <c:v>49887</c:v>
                </c:pt>
                <c:pt idx="271">
                  <c:v>49918</c:v>
                </c:pt>
                <c:pt idx="272">
                  <c:v>49948</c:v>
                </c:pt>
                <c:pt idx="273">
                  <c:v>49979</c:v>
                </c:pt>
                <c:pt idx="274">
                  <c:v>50009</c:v>
                </c:pt>
                <c:pt idx="275">
                  <c:v>50040</c:v>
                </c:pt>
                <c:pt idx="276">
                  <c:v>50071</c:v>
                </c:pt>
                <c:pt idx="277">
                  <c:v>50099</c:v>
                </c:pt>
                <c:pt idx="278">
                  <c:v>50130</c:v>
                </c:pt>
                <c:pt idx="279">
                  <c:v>50160</c:v>
                </c:pt>
                <c:pt idx="280">
                  <c:v>50191</c:v>
                </c:pt>
                <c:pt idx="281">
                  <c:v>50221</c:v>
                </c:pt>
                <c:pt idx="282">
                  <c:v>50252</c:v>
                </c:pt>
                <c:pt idx="283">
                  <c:v>50283</c:v>
                </c:pt>
                <c:pt idx="284">
                  <c:v>50313</c:v>
                </c:pt>
                <c:pt idx="285">
                  <c:v>50344</c:v>
                </c:pt>
                <c:pt idx="286">
                  <c:v>50374</c:v>
                </c:pt>
                <c:pt idx="287">
                  <c:v>50405</c:v>
                </c:pt>
                <c:pt idx="288">
                  <c:v>50436</c:v>
                </c:pt>
                <c:pt idx="289">
                  <c:v>50464</c:v>
                </c:pt>
                <c:pt idx="290">
                  <c:v>50495</c:v>
                </c:pt>
                <c:pt idx="291">
                  <c:v>50525</c:v>
                </c:pt>
                <c:pt idx="292">
                  <c:v>50556</c:v>
                </c:pt>
                <c:pt idx="293">
                  <c:v>50586</c:v>
                </c:pt>
                <c:pt idx="294">
                  <c:v>50617</c:v>
                </c:pt>
                <c:pt idx="295">
                  <c:v>50648</c:v>
                </c:pt>
                <c:pt idx="296">
                  <c:v>50678</c:v>
                </c:pt>
                <c:pt idx="297">
                  <c:v>50709</c:v>
                </c:pt>
                <c:pt idx="298">
                  <c:v>50739</c:v>
                </c:pt>
                <c:pt idx="299">
                  <c:v>50770</c:v>
                </c:pt>
                <c:pt idx="300">
                  <c:v>50801</c:v>
                </c:pt>
                <c:pt idx="301">
                  <c:v>50829</c:v>
                </c:pt>
                <c:pt idx="302">
                  <c:v>50860</c:v>
                </c:pt>
                <c:pt idx="303">
                  <c:v>50890</c:v>
                </c:pt>
                <c:pt idx="304">
                  <c:v>50921</c:v>
                </c:pt>
                <c:pt idx="305">
                  <c:v>50951</c:v>
                </c:pt>
                <c:pt idx="306">
                  <c:v>50982</c:v>
                </c:pt>
                <c:pt idx="307">
                  <c:v>51013</c:v>
                </c:pt>
                <c:pt idx="308">
                  <c:v>51043</c:v>
                </c:pt>
                <c:pt idx="309">
                  <c:v>51074</c:v>
                </c:pt>
                <c:pt idx="310">
                  <c:v>51104</c:v>
                </c:pt>
                <c:pt idx="311">
                  <c:v>51135</c:v>
                </c:pt>
                <c:pt idx="312">
                  <c:v>51166</c:v>
                </c:pt>
                <c:pt idx="313">
                  <c:v>51195</c:v>
                </c:pt>
                <c:pt idx="314">
                  <c:v>51226</c:v>
                </c:pt>
                <c:pt idx="315">
                  <c:v>51256</c:v>
                </c:pt>
                <c:pt idx="316">
                  <c:v>51287</c:v>
                </c:pt>
                <c:pt idx="317">
                  <c:v>51317</c:v>
                </c:pt>
                <c:pt idx="318">
                  <c:v>51348</c:v>
                </c:pt>
                <c:pt idx="319">
                  <c:v>51379</c:v>
                </c:pt>
                <c:pt idx="320">
                  <c:v>51409</c:v>
                </c:pt>
                <c:pt idx="321">
                  <c:v>51440</c:v>
                </c:pt>
                <c:pt idx="322">
                  <c:v>51470</c:v>
                </c:pt>
                <c:pt idx="323">
                  <c:v>51501</c:v>
                </c:pt>
                <c:pt idx="324">
                  <c:v>51532</c:v>
                </c:pt>
                <c:pt idx="325">
                  <c:v>51560</c:v>
                </c:pt>
                <c:pt idx="326">
                  <c:v>51591</c:v>
                </c:pt>
                <c:pt idx="327">
                  <c:v>51621</c:v>
                </c:pt>
                <c:pt idx="328">
                  <c:v>51652</c:v>
                </c:pt>
                <c:pt idx="329">
                  <c:v>51682</c:v>
                </c:pt>
                <c:pt idx="330">
                  <c:v>51713</c:v>
                </c:pt>
                <c:pt idx="331">
                  <c:v>51744</c:v>
                </c:pt>
                <c:pt idx="332">
                  <c:v>51774</c:v>
                </c:pt>
                <c:pt idx="333">
                  <c:v>51805</c:v>
                </c:pt>
                <c:pt idx="334">
                  <c:v>51835</c:v>
                </c:pt>
                <c:pt idx="335">
                  <c:v>51866</c:v>
                </c:pt>
                <c:pt idx="336">
                  <c:v>51897</c:v>
                </c:pt>
                <c:pt idx="337">
                  <c:v>51925</c:v>
                </c:pt>
                <c:pt idx="338">
                  <c:v>51956</c:v>
                </c:pt>
                <c:pt idx="339">
                  <c:v>51986</c:v>
                </c:pt>
                <c:pt idx="340">
                  <c:v>52017</c:v>
                </c:pt>
                <c:pt idx="341">
                  <c:v>52047</c:v>
                </c:pt>
                <c:pt idx="342">
                  <c:v>52078</c:v>
                </c:pt>
                <c:pt idx="343">
                  <c:v>52109</c:v>
                </c:pt>
                <c:pt idx="344">
                  <c:v>52139</c:v>
                </c:pt>
                <c:pt idx="345">
                  <c:v>52170</c:v>
                </c:pt>
                <c:pt idx="346">
                  <c:v>52200</c:v>
                </c:pt>
                <c:pt idx="347">
                  <c:v>52231</c:v>
                </c:pt>
                <c:pt idx="348">
                  <c:v>52262</c:v>
                </c:pt>
                <c:pt idx="349">
                  <c:v>52290</c:v>
                </c:pt>
                <c:pt idx="350">
                  <c:v>52321</c:v>
                </c:pt>
                <c:pt idx="351">
                  <c:v>52351</c:v>
                </c:pt>
                <c:pt idx="352">
                  <c:v>52382</c:v>
                </c:pt>
                <c:pt idx="353">
                  <c:v>52412</c:v>
                </c:pt>
                <c:pt idx="354">
                  <c:v>52443</c:v>
                </c:pt>
                <c:pt idx="355">
                  <c:v>52474</c:v>
                </c:pt>
                <c:pt idx="356">
                  <c:v>52504</c:v>
                </c:pt>
                <c:pt idx="357">
                  <c:v>52535</c:v>
                </c:pt>
                <c:pt idx="358">
                  <c:v>52565</c:v>
                </c:pt>
                <c:pt idx="359">
                  <c:v>52596</c:v>
                </c:pt>
                <c:pt idx="360">
                  <c:v>52627</c:v>
                </c:pt>
              </c:numCache>
            </c:numRef>
          </c:cat>
          <c:val>
            <c:numRef>
              <c:f>'Amortisation Profiles'!$P$5:$P$365</c:f>
              <c:numCache>
                <c:formatCode>#,##0.00</c:formatCode>
                <c:ptCount val="361"/>
                <c:pt idx="0">
                  <c:v>5082600077.8699999</c:v>
                </c:pt>
                <c:pt idx="1">
                  <c:v>5050381424.5256901</c:v>
                </c:pt>
                <c:pt idx="2">
                  <c:v>5018260926.3360205</c:v>
                </c:pt>
                <c:pt idx="3">
                  <c:v>4986238413.9235201</c:v>
                </c:pt>
                <c:pt idx="4">
                  <c:v>4954248403.2486601</c:v>
                </c:pt>
                <c:pt idx="5">
                  <c:v>4922338487.2003603</c:v>
                </c:pt>
                <c:pt idx="6">
                  <c:v>4890960310.1012897</c:v>
                </c:pt>
                <c:pt idx="7">
                  <c:v>4859698083.6111202</c:v>
                </c:pt>
                <c:pt idx="8">
                  <c:v>4828240056.11551</c:v>
                </c:pt>
                <c:pt idx="9">
                  <c:v>4795259380.3797102</c:v>
                </c:pt>
                <c:pt idx="10">
                  <c:v>4763655454.7984104</c:v>
                </c:pt>
                <c:pt idx="11">
                  <c:v>4731785583.1486797</c:v>
                </c:pt>
                <c:pt idx="12">
                  <c:v>4699672382.3516998</c:v>
                </c:pt>
                <c:pt idx="13">
                  <c:v>4668584988.9724503</c:v>
                </c:pt>
                <c:pt idx="14">
                  <c:v>4637077645.2319899</c:v>
                </c:pt>
                <c:pt idx="15">
                  <c:v>4605140670.9179697</c:v>
                </c:pt>
                <c:pt idx="16">
                  <c:v>4573228474.48874</c:v>
                </c:pt>
                <c:pt idx="17">
                  <c:v>4541080731.6935997</c:v>
                </c:pt>
                <c:pt idx="18">
                  <c:v>4509465525.2284498</c:v>
                </c:pt>
                <c:pt idx="19">
                  <c:v>4477815910.16082</c:v>
                </c:pt>
                <c:pt idx="20">
                  <c:v>4445662546.7233601</c:v>
                </c:pt>
                <c:pt idx="21">
                  <c:v>4413793507.6211004</c:v>
                </c:pt>
                <c:pt idx="22">
                  <c:v>4382582464.0835896</c:v>
                </c:pt>
                <c:pt idx="23">
                  <c:v>4352688532.40448</c:v>
                </c:pt>
                <c:pt idx="24">
                  <c:v>4322584798.0778904</c:v>
                </c:pt>
                <c:pt idx="25">
                  <c:v>4292601685.5868301</c:v>
                </c:pt>
                <c:pt idx="26">
                  <c:v>4262868588.0762</c:v>
                </c:pt>
                <c:pt idx="27">
                  <c:v>4233194357.2239499</c:v>
                </c:pt>
                <c:pt idx="28">
                  <c:v>4203594865.13908</c:v>
                </c:pt>
                <c:pt idx="29">
                  <c:v>4173870931.2722001</c:v>
                </c:pt>
                <c:pt idx="30">
                  <c:v>4143586138.11974</c:v>
                </c:pt>
                <c:pt idx="31">
                  <c:v>4113758667.7492499</c:v>
                </c:pt>
                <c:pt idx="32">
                  <c:v>4084009549.55232</c:v>
                </c:pt>
                <c:pt idx="33">
                  <c:v>4054462368.1796498</c:v>
                </c:pt>
                <c:pt idx="34">
                  <c:v>4025095673.9461002</c:v>
                </c:pt>
                <c:pt idx="35">
                  <c:v>3995891793.5760798</c:v>
                </c:pt>
                <c:pt idx="36">
                  <c:v>3966209594.1647701</c:v>
                </c:pt>
                <c:pt idx="37">
                  <c:v>3936123771.2732501</c:v>
                </c:pt>
                <c:pt idx="38">
                  <c:v>3906844152.17238</c:v>
                </c:pt>
                <c:pt idx="39">
                  <c:v>3877488403.6382899</c:v>
                </c:pt>
                <c:pt idx="40">
                  <c:v>3848210167.1756601</c:v>
                </c:pt>
                <c:pt idx="41">
                  <c:v>3819067926.6562901</c:v>
                </c:pt>
                <c:pt idx="42">
                  <c:v>3789862383.2316799</c:v>
                </c:pt>
                <c:pt idx="43">
                  <c:v>3760808865.6139002</c:v>
                </c:pt>
                <c:pt idx="44">
                  <c:v>3730847926.5064502</c:v>
                </c:pt>
                <c:pt idx="45">
                  <c:v>3702433413.4141798</c:v>
                </c:pt>
                <c:pt idx="46">
                  <c:v>3673911640.2498202</c:v>
                </c:pt>
                <c:pt idx="47">
                  <c:v>3645389041.7217002</c:v>
                </c:pt>
                <c:pt idx="48">
                  <c:v>3616952797.6464801</c:v>
                </c:pt>
                <c:pt idx="49">
                  <c:v>3588730343.7758799</c:v>
                </c:pt>
                <c:pt idx="50">
                  <c:v>3560632322.9046402</c:v>
                </c:pt>
                <c:pt idx="51">
                  <c:v>3532643387.5510898</c:v>
                </c:pt>
                <c:pt idx="52">
                  <c:v>3504611445.6771402</c:v>
                </c:pt>
                <c:pt idx="53">
                  <c:v>3476187334.6336699</c:v>
                </c:pt>
                <c:pt idx="54">
                  <c:v>3448172348.17342</c:v>
                </c:pt>
                <c:pt idx="55">
                  <c:v>3418843110.36517</c:v>
                </c:pt>
                <c:pt idx="56">
                  <c:v>3391006827.7171001</c:v>
                </c:pt>
                <c:pt idx="57">
                  <c:v>3363464578.3523698</c:v>
                </c:pt>
                <c:pt idx="58">
                  <c:v>3335700490.9639602</c:v>
                </c:pt>
                <c:pt idx="59">
                  <c:v>3308393680.2607899</c:v>
                </c:pt>
                <c:pt idx="60">
                  <c:v>3280542003.18541</c:v>
                </c:pt>
                <c:pt idx="61">
                  <c:v>3253183077.38551</c:v>
                </c:pt>
                <c:pt idx="62">
                  <c:v>3226127720.57762</c:v>
                </c:pt>
                <c:pt idx="63">
                  <c:v>3199144855.9143901</c:v>
                </c:pt>
                <c:pt idx="64">
                  <c:v>3172064338.5293698</c:v>
                </c:pt>
                <c:pt idx="65">
                  <c:v>3145132753.7440801</c:v>
                </c:pt>
                <c:pt idx="66">
                  <c:v>3118435253.4531202</c:v>
                </c:pt>
                <c:pt idx="67">
                  <c:v>3091585053.07339</c:v>
                </c:pt>
                <c:pt idx="68">
                  <c:v>3065045625.32584</c:v>
                </c:pt>
                <c:pt idx="69">
                  <c:v>3038471714.22616</c:v>
                </c:pt>
                <c:pt idx="70">
                  <c:v>3011609544.3085299</c:v>
                </c:pt>
                <c:pt idx="71">
                  <c:v>2985292059.4273801</c:v>
                </c:pt>
                <c:pt idx="72">
                  <c:v>2959212977.1005602</c:v>
                </c:pt>
                <c:pt idx="73">
                  <c:v>2933238072.8425002</c:v>
                </c:pt>
                <c:pt idx="74">
                  <c:v>2906619993.1570401</c:v>
                </c:pt>
                <c:pt idx="75">
                  <c:v>2880831047.8468399</c:v>
                </c:pt>
                <c:pt idx="76">
                  <c:v>2855138866.2193699</c:v>
                </c:pt>
                <c:pt idx="77">
                  <c:v>2829502797.1394601</c:v>
                </c:pt>
                <c:pt idx="78">
                  <c:v>2803814780.8863702</c:v>
                </c:pt>
                <c:pt idx="79">
                  <c:v>2778075879.3645902</c:v>
                </c:pt>
                <c:pt idx="80">
                  <c:v>2752588456.8441501</c:v>
                </c:pt>
                <c:pt idx="81">
                  <c:v>2727310433.7973499</c:v>
                </c:pt>
                <c:pt idx="82">
                  <c:v>2701776414.8861899</c:v>
                </c:pt>
                <c:pt idx="83">
                  <c:v>2676135839.4679899</c:v>
                </c:pt>
                <c:pt idx="84">
                  <c:v>2651174739.7355099</c:v>
                </c:pt>
                <c:pt idx="85">
                  <c:v>2626418030.69098</c:v>
                </c:pt>
                <c:pt idx="86">
                  <c:v>2601995450.0351801</c:v>
                </c:pt>
                <c:pt idx="87">
                  <c:v>2575770662.7215199</c:v>
                </c:pt>
                <c:pt idx="88">
                  <c:v>2551082249.69063</c:v>
                </c:pt>
                <c:pt idx="89">
                  <c:v>2526605585.35887</c:v>
                </c:pt>
                <c:pt idx="90">
                  <c:v>2502041635.3684201</c:v>
                </c:pt>
                <c:pt idx="91">
                  <c:v>2478195182.0883999</c:v>
                </c:pt>
                <c:pt idx="92">
                  <c:v>2452969594.5069399</c:v>
                </c:pt>
                <c:pt idx="93">
                  <c:v>2429286354.5286398</c:v>
                </c:pt>
                <c:pt idx="94">
                  <c:v>2405935183.6517301</c:v>
                </c:pt>
                <c:pt idx="95">
                  <c:v>2383012588.5061798</c:v>
                </c:pt>
                <c:pt idx="96">
                  <c:v>2359348589.3319602</c:v>
                </c:pt>
                <c:pt idx="97">
                  <c:v>2336628970.3235898</c:v>
                </c:pt>
                <c:pt idx="98">
                  <c:v>2313899897.4730701</c:v>
                </c:pt>
                <c:pt idx="99">
                  <c:v>2291053325.2224998</c:v>
                </c:pt>
                <c:pt idx="100">
                  <c:v>2268611974.5952702</c:v>
                </c:pt>
                <c:pt idx="101">
                  <c:v>2246602066.9781499</c:v>
                </c:pt>
                <c:pt idx="102">
                  <c:v>2224292313.5187998</c:v>
                </c:pt>
                <c:pt idx="103">
                  <c:v>2202498525.18786</c:v>
                </c:pt>
                <c:pt idx="104">
                  <c:v>2181212729.6170998</c:v>
                </c:pt>
                <c:pt idx="105">
                  <c:v>2159899017.9690599</c:v>
                </c:pt>
                <c:pt idx="106">
                  <c:v>2138740890.1049299</c:v>
                </c:pt>
                <c:pt idx="107">
                  <c:v>2118109867.7237501</c:v>
                </c:pt>
                <c:pt idx="108">
                  <c:v>2097183562.6092</c:v>
                </c:pt>
                <c:pt idx="109">
                  <c:v>2077112326.6261699</c:v>
                </c:pt>
                <c:pt idx="110">
                  <c:v>2056657012.96211</c:v>
                </c:pt>
                <c:pt idx="111">
                  <c:v>2036578429.32727</c:v>
                </c:pt>
                <c:pt idx="112">
                  <c:v>2016313999.85936</c:v>
                </c:pt>
                <c:pt idx="113">
                  <c:v>1996106681.67325</c:v>
                </c:pt>
                <c:pt idx="114">
                  <c:v>1976813471.2126801</c:v>
                </c:pt>
                <c:pt idx="115">
                  <c:v>1957993258.6777101</c:v>
                </c:pt>
                <c:pt idx="116">
                  <c:v>1939151540.2298701</c:v>
                </c:pt>
                <c:pt idx="117">
                  <c:v>1920696634.91923</c:v>
                </c:pt>
                <c:pt idx="118">
                  <c:v>1902269445.95509</c:v>
                </c:pt>
                <c:pt idx="119">
                  <c:v>1884460510.6872599</c:v>
                </c:pt>
                <c:pt idx="120">
                  <c:v>1866618108.7079999</c:v>
                </c:pt>
                <c:pt idx="121">
                  <c:v>1848721365.4619501</c:v>
                </c:pt>
                <c:pt idx="122">
                  <c:v>1831050611.8452201</c:v>
                </c:pt>
                <c:pt idx="123">
                  <c:v>1813493881.2488799</c:v>
                </c:pt>
                <c:pt idx="124">
                  <c:v>1796077780.43536</c:v>
                </c:pt>
                <c:pt idx="125">
                  <c:v>1778715661.80387</c:v>
                </c:pt>
                <c:pt idx="126">
                  <c:v>1761382476.2058799</c:v>
                </c:pt>
                <c:pt idx="127">
                  <c:v>1744154546.8254199</c:v>
                </c:pt>
                <c:pt idx="128">
                  <c:v>1726801986.66889</c:v>
                </c:pt>
                <c:pt idx="129">
                  <c:v>1709415100.5994401</c:v>
                </c:pt>
                <c:pt idx="130">
                  <c:v>1692220437.25195</c:v>
                </c:pt>
                <c:pt idx="131">
                  <c:v>1675250192.5648</c:v>
                </c:pt>
                <c:pt idx="132">
                  <c:v>1658337598.4193101</c:v>
                </c:pt>
                <c:pt idx="133">
                  <c:v>1641462129.8830199</c:v>
                </c:pt>
                <c:pt idx="134">
                  <c:v>1624023042.4765699</c:v>
                </c:pt>
                <c:pt idx="135">
                  <c:v>1607186269.80194</c:v>
                </c:pt>
                <c:pt idx="136">
                  <c:v>1590511445.02882</c:v>
                </c:pt>
                <c:pt idx="137">
                  <c:v>1573839986.54877</c:v>
                </c:pt>
                <c:pt idx="138">
                  <c:v>1557154744.7262399</c:v>
                </c:pt>
                <c:pt idx="139">
                  <c:v>1540498322.1293399</c:v>
                </c:pt>
                <c:pt idx="140">
                  <c:v>1523941977.60394</c:v>
                </c:pt>
                <c:pt idx="141">
                  <c:v>1507674278.8638599</c:v>
                </c:pt>
                <c:pt idx="142">
                  <c:v>1491504548.47995</c:v>
                </c:pt>
                <c:pt idx="143">
                  <c:v>1474775271.7014999</c:v>
                </c:pt>
                <c:pt idx="144">
                  <c:v>1458511781.06142</c:v>
                </c:pt>
                <c:pt idx="145">
                  <c:v>1442592754.3473201</c:v>
                </c:pt>
                <c:pt idx="146">
                  <c:v>1426226411.80281</c:v>
                </c:pt>
                <c:pt idx="147">
                  <c:v>1410521928.03197</c:v>
                </c:pt>
                <c:pt idx="148">
                  <c:v>1394900919.8002801</c:v>
                </c:pt>
                <c:pt idx="149">
                  <c:v>1379056731.6330299</c:v>
                </c:pt>
                <c:pt idx="150">
                  <c:v>1363199194.8224399</c:v>
                </c:pt>
                <c:pt idx="151">
                  <c:v>1347617534.34763</c:v>
                </c:pt>
                <c:pt idx="152">
                  <c:v>1331856516.93014</c:v>
                </c:pt>
                <c:pt idx="153">
                  <c:v>1316084583.3580401</c:v>
                </c:pt>
                <c:pt idx="154">
                  <c:v>1300838076.9167199</c:v>
                </c:pt>
                <c:pt idx="155">
                  <c:v>1285708701.6448801</c:v>
                </c:pt>
                <c:pt idx="156">
                  <c:v>1270179052.97258</c:v>
                </c:pt>
                <c:pt idx="157">
                  <c:v>1255554298.6573701</c:v>
                </c:pt>
                <c:pt idx="158">
                  <c:v>1240574303.1305599</c:v>
                </c:pt>
                <c:pt idx="159">
                  <c:v>1226300357.6080101</c:v>
                </c:pt>
                <c:pt idx="160">
                  <c:v>1212106423.6756401</c:v>
                </c:pt>
                <c:pt idx="161">
                  <c:v>1197918504.45824</c:v>
                </c:pt>
                <c:pt idx="162">
                  <c:v>1184100424.4797699</c:v>
                </c:pt>
                <c:pt idx="163">
                  <c:v>1169669265.20103</c:v>
                </c:pt>
                <c:pt idx="164">
                  <c:v>1156190917.49511</c:v>
                </c:pt>
                <c:pt idx="165">
                  <c:v>1142783375.1709299</c:v>
                </c:pt>
                <c:pt idx="166">
                  <c:v>1129611613.0324099</c:v>
                </c:pt>
                <c:pt idx="167">
                  <c:v>1116377856.6895499</c:v>
                </c:pt>
                <c:pt idx="168">
                  <c:v>1103670291.59653</c:v>
                </c:pt>
                <c:pt idx="169">
                  <c:v>1090852048.11129</c:v>
                </c:pt>
                <c:pt idx="170">
                  <c:v>1078376019.8498499</c:v>
                </c:pt>
                <c:pt idx="171">
                  <c:v>1065743206.57507</c:v>
                </c:pt>
                <c:pt idx="172">
                  <c:v>1053433732.71904</c:v>
                </c:pt>
                <c:pt idx="173">
                  <c:v>1041186319.51149</c:v>
                </c:pt>
                <c:pt idx="174">
                  <c:v>1028617882.12823</c:v>
                </c:pt>
                <c:pt idx="175">
                  <c:v>1016291918.59237</c:v>
                </c:pt>
                <c:pt idx="176">
                  <c:v>1004159849.53982</c:v>
                </c:pt>
                <c:pt idx="177">
                  <c:v>992223985.966573</c:v>
                </c:pt>
                <c:pt idx="178">
                  <c:v>980389802.76348805</c:v>
                </c:pt>
                <c:pt idx="179">
                  <c:v>968273977.39987898</c:v>
                </c:pt>
                <c:pt idx="180">
                  <c:v>956529392.27840197</c:v>
                </c:pt>
                <c:pt idx="181">
                  <c:v>944815478.64359295</c:v>
                </c:pt>
                <c:pt idx="182">
                  <c:v>933209644.000036</c:v>
                </c:pt>
                <c:pt idx="183">
                  <c:v>921643579.01633406</c:v>
                </c:pt>
                <c:pt idx="184">
                  <c:v>909910612.44040895</c:v>
                </c:pt>
                <c:pt idx="185">
                  <c:v>898422752.99913502</c:v>
                </c:pt>
                <c:pt idx="186">
                  <c:v>886970585.45407104</c:v>
                </c:pt>
                <c:pt idx="187">
                  <c:v>875579752.48471403</c:v>
                </c:pt>
                <c:pt idx="188">
                  <c:v>864237867.79145801</c:v>
                </c:pt>
                <c:pt idx="189">
                  <c:v>852942635.520841</c:v>
                </c:pt>
                <c:pt idx="190">
                  <c:v>841498903.551139</c:v>
                </c:pt>
                <c:pt idx="191">
                  <c:v>829996563.12611103</c:v>
                </c:pt>
                <c:pt idx="192">
                  <c:v>818934780.16039205</c:v>
                </c:pt>
                <c:pt idx="193">
                  <c:v>807952639.97605002</c:v>
                </c:pt>
                <c:pt idx="194">
                  <c:v>797028294.80340695</c:v>
                </c:pt>
                <c:pt idx="195">
                  <c:v>785972269.10608101</c:v>
                </c:pt>
                <c:pt idx="196">
                  <c:v>774603382.85033298</c:v>
                </c:pt>
                <c:pt idx="197">
                  <c:v>763669544.68041098</c:v>
                </c:pt>
                <c:pt idx="198">
                  <c:v>752929420.16141999</c:v>
                </c:pt>
                <c:pt idx="199">
                  <c:v>742313512.011832</c:v>
                </c:pt>
                <c:pt idx="200">
                  <c:v>731747877.21949697</c:v>
                </c:pt>
                <c:pt idx="201">
                  <c:v>720790493.64321697</c:v>
                </c:pt>
                <c:pt idx="202">
                  <c:v>710391280.64716697</c:v>
                </c:pt>
                <c:pt idx="203">
                  <c:v>700065674.35176206</c:v>
                </c:pt>
                <c:pt idx="204">
                  <c:v>689583301.58967102</c:v>
                </c:pt>
                <c:pt idx="205">
                  <c:v>679416093.45752704</c:v>
                </c:pt>
                <c:pt idx="206">
                  <c:v>668924471.93849897</c:v>
                </c:pt>
                <c:pt idx="207">
                  <c:v>658885229.36054099</c:v>
                </c:pt>
                <c:pt idx="208">
                  <c:v>648917285.87763202</c:v>
                </c:pt>
                <c:pt idx="209">
                  <c:v>638945149.07508302</c:v>
                </c:pt>
                <c:pt idx="210">
                  <c:v>629114161.21173406</c:v>
                </c:pt>
                <c:pt idx="211">
                  <c:v>619369527.37010503</c:v>
                </c:pt>
                <c:pt idx="212">
                  <c:v>609601627.05899501</c:v>
                </c:pt>
                <c:pt idx="213">
                  <c:v>600056512.36426497</c:v>
                </c:pt>
                <c:pt idx="214">
                  <c:v>590596292.27927303</c:v>
                </c:pt>
                <c:pt idx="215">
                  <c:v>581280101.45424604</c:v>
                </c:pt>
                <c:pt idx="216">
                  <c:v>572325877.25501001</c:v>
                </c:pt>
                <c:pt idx="217">
                  <c:v>563673895.87520504</c:v>
                </c:pt>
                <c:pt idx="218">
                  <c:v>555090433.54133701</c:v>
                </c:pt>
                <c:pt idx="219">
                  <c:v>546155268.48963106</c:v>
                </c:pt>
                <c:pt idx="220">
                  <c:v>537538143.84819901</c:v>
                </c:pt>
                <c:pt idx="221">
                  <c:v>529433788.33461201</c:v>
                </c:pt>
                <c:pt idx="222">
                  <c:v>521423478.05732501</c:v>
                </c:pt>
                <c:pt idx="223">
                  <c:v>513576726.23683101</c:v>
                </c:pt>
                <c:pt idx="224">
                  <c:v>505836120.43815303</c:v>
                </c:pt>
                <c:pt idx="225">
                  <c:v>498176719.22411197</c:v>
                </c:pt>
                <c:pt idx="226">
                  <c:v>490603359.59991401</c:v>
                </c:pt>
                <c:pt idx="227">
                  <c:v>483109850.62210703</c:v>
                </c:pt>
                <c:pt idx="228">
                  <c:v>475686523.53140801</c:v>
                </c:pt>
                <c:pt idx="229">
                  <c:v>468338017.90266401</c:v>
                </c:pt>
                <c:pt idx="230">
                  <c:v>461037881.47530103</c:v>
                </c:pt>
                <c:pt idx="231">
                  <c:v>453791495.11560798</c:v>
                </c:pt>
                <c:pt idx="232">
                  <c:v>446604815.41560698</c:v>
                </c:pt>
                <c:pt idx="233">
                  <c:v>439351054.15841198</c:v>
                </c:pt>
                <c:pt idx="234">
                  <c:v>432307029.79435098</c:v>
                </c:pt>
                <c:pt idx="235">
                  <c:v>425349373.95134002</c:v>
                </c:pt>
                <c:pt idx="236">
                  <c:v>418455516.33862001</c:v>
                </c:pt>
                <c:pt idx="237">
                  <c:v>411628013.46546298</c:v>
                </c:pt>
                <c:pt idx="238">
                  <c:v>404869643.84065598</c:v>
                </c:pt>
                <c:pt idx="239">
                  <c:v>398178999.56332302</c:v>
                </c:pt>
                <c:pt idx="240">
                  <c:v>391518891.10295498</c:v>
                </c:pt>
                <c:pt idx="241">
                  <c:v>384893506.15352601</c:v>
                </c:pt>
                <c:pt idx="242">
                  <c:v>378295460.81492299</c:v>
                </c:pt>
                <c:pt idx="243">
                  <c:v>371726326.16478801</c:v>
                </c:pt>
                <c:pt idx="244">
                  <c:v>365178602.86087</c:v>
                </c:pt>
                <c:pt idx="245">
                  <c:v>358683288.99856901</c:v>
                </c:pt>
                <c:pt idx="246">
                  <c:v>352228349.97403997</c:v>
                </c:pt>
                <c:pt idx="247">
                  <c:v>345818693.990228</c:v>
                </c:pt>
                <c:pt idx="248">
                  <c:v>339454355.712704</c:v>
                </c:pt>
                <c:pt idx="249">
                  <c:v>333120227.25245798</c:v>
                </c:pt>
                <c:pt idx="250">
                  <c:v>326828175.48891598</c:v>
                </c:pt>
                <c:pt idx="251">
                  <c:v>320578640.262613</c:v>
                </c:pt>
                <c:pt idx="252">
                  <c:v>314364151.80410498</c:v>
                </c:pt>
                <c:pt idx="253">
                  <c:v>308194294.30017602</c:v>
                </c:pt>
                <c:pt idx="254">
                  <c:v>302049209.92345601</c:v>
                </c:pt>
                <c:pt idx="255">
                  <c:v>295933779.82974303</c:v>
                </c:pt>
                <c:pt idx="256">
                  <c:v>289855054.73724699</c:v>
                </c:pt>
                <c:pt idx="257">
                  <c:v>283554240.44134599</c:v>
                </c:pt>
                <c:pt idx="258">
                  <c:v>277539940.16110098</c:v>
                </c:pt>
                <c:pt idx="259">
                  <c:v>271562050.64816397</c:v>
                </c:pt>
                <c:pt idx="260">
                  <c:v>265614077.648123</c:v>
                </c:pt>
                <c:pt idx="261">
                  <c:v>259703270.65790001</c:v>
                </c:pt>
                <c:pt idx="262">
                  <c:v>253827387.15795299</c:v>
                </c:pt>
                <c:pt idx="263">
                  <c:v>247989540.99235901</c:v>
                </c:pt>
                <c:pt idx="264">
                  <c:v>242187176.25862101</c:v>
                </c:pt>
                <c:pt idx="265">
                  <c:v>236431275.724437</c:v>
                </c:pt>
                <c:pt idx="266">
                  <c:v>230702796.078807</c:v>
                </c:pt>
                <c:pt idx="267">
                  <c:v>225006114.46455601</c:v>
                </c:pt>
                <c:pt idx="268">
                  <c:v>219337044.52976301</c:v>
                </c:pt>
                <c:pt idx="269">
                  <c:v>213699144.857609</c:v>
                </c:pt>
                <c:pt idx="270">
                  <c:v>208093528.95070499</c:v>
                </c:pt>
                <c:pt idx="271">
                  <c:v>202544599.43245399</c:v>
                </c:pt>
                <c:pt idx="272">
                  <c:v>197034232.21769801</c:v>
                </c:pt>
                <c:pt idx="273">
                  <c:v>191694535.22807699</c:v>
                </c:pt>
                <c:pt idx="274">
                  <c:v>186508386.38574001</c:v>
                </c:pt>
                <c:pt idx="275">
                  <c:v>181525781.84206101</c:v>
                </c:pt>
                <c:pt idx="276">
                  <c:v>176719185.69069901</c:v>
                </c:pt>
                <c:pt idx="277">
                  <c:v>171959163.00938499</c:v>
                </c:pt>
                <c:pt idx="278">
                  <c:v>167462529.5235</c:v>
                </c:pt>
                <c:pt idx="279">
                  <c:v>163019059.62165001</c:v>
                </c:pt>
                <c:pt idx="280">
                  <c:v>158760589.788425</c:v>
                </c:pt>
                <c:pt idx="281">
                  <c:v>154614598.64107499</c:v>
                </c:pt>
                <c:pt idx="282">
                  <c:v>150515960.11525801</c:v>
                </c:pt>
                <c:pt idx="283">
                  <c:v>146500104.03634599</c:v>
                </c:pt>
                <c:pt idx="284">
                  <c:v>142542187.01475799</c:v>
                </c:pt>
                <c:pt idx="285">
                  <c:v>138644890.78777799</c:v>
                </c:pt>
                <c:pt idx="286">
                  <c:v>134814789.88455001</c:v>
                </c:pt>
                <c:pt idx="287">
                  <c:v>131203662.02784701</c:v>
                </c:pt>
                <c:pt idx="288">
                  <c:v>127747536.17323101</c:v>
                </c:pt>
                <c:pt idx="289">
                  <c:v>124416032.384477</c:v>
                </c:pt>
                <c:pt idx="290">
                  <c:v>121175807.73074199</c:v>
                </c:pt>
                <c:pt idx="291">
                  <c:v>118036695.959994</c:v>
                </c:pt>
                <c:pt idx="292">
                  <c:v>115001411.99558599</c:v>
                </c:pt>
                <c:pt idx="293">
                  <c:v>112074056.52717599</c:v>
                </c:pt>
                <c:pt idx="294">
                  <c:v>109246664.13462</c:v>
                </c:pt>
                <c:pt idx="295">
                  <c:v>106540185.89913</c:v>
                </c:pt>
                <c:pt idx="296">
                  <c:v>103870626.078596</c:v>
                </c:pt>
                <c:pt idx="297">
                  <c:v>101221495.846269</c:v>
                </c:pt>
                <c:pt idx="298">
                  <c:v>98596622.574360996</c:v>
                </c:pt>
                <c:pt idx="299">
                  <c:v>95902384.004276007</c:v>
                </c:pt>
                <c:pt idx="300">
                  <c:v>93314582.078223005</c:v>
                </c:pt>
                <c:pt idx="301">
                  <c:v>90744585.078132004</c:v>
                </c:pt>
                <c:pt idx="302">
                  <c:v>88187015.180755004</c:v>
                </c:pt>
                <c:pt idx="303">
                  <c:v>85641011.426772997</c:v>
                </c:pt>
                <c:pt idx="304">
                  <c:v>83105320.011465997</c:v>
                </c:pt>
                <c:pt idx="305">
                  <c:v>80581998.037046</c:v>
                </c:pt>
                <c:pt idx="306">
                  <c:v>78079339.457066</c:v>
                </c:pt>
                <c:pt idx="307">
                  <c:v>75596866.780416995</c:v>
                </c:pt>
                <c:pt idx="308">
                  <c:v>73127179.746099994</c:v>
                </c:pt>
                <c:pt idx="309">
                  <c:v>70677341.887688994</c:v>
                </c:pt>
                <c:pt idx="310">
                  <c:v>68252624.076174006</c:v>
                </c:pt>
                <c:pt idx="311">
                  <c:v>65853629.891163997</c:v>
                </c:pt>
                <c:pt idx="312">
                  <c:v>63475853.038410001</c:v>
                </c:pt>
                <c:pt idx="313">
                  <c:v>61119022.289493002</c:v>
                </c:pt>
                <c:pt idx="314">
                  <c:v>58775714.202689998</c:v>
                </c:pt>
                <c:pt idx="315">
                  <c:v>56444875.181699</c:v>
                </c:pt>
                <c:pt idx="316">
                  <c:v>54131573.730685003</c:v>
                </c:pt>
                <c:pt idx="317">
                  <c:v>51832057.595127001</c:v>
                </c:pt>
                <c:pt idx="318">
                  <c:v>49548977.597473003</c:v>
                </c:pt>
                <c:pt idx="319">
                  <c:v>47279158.568743996</c:v>
                </c:pt>
                <c:pt idx="320">
                  <c:v>45019311.798908003</c:v>
                </c:pt>
                <c:pt idx="321">
                  <c:v>42770243.178691998</c:v>
                </c:pt>
                <c:pt idx="322">
                  <c:v>40532969.536618002</c:v>
                </c:pt>
                <c:pt idx="323">
                  <c:v>38307903.791897997</c:v>
                </c:pt>
                <c:pt idx="324">
                  <c:v>36092128.493574999</c:v>
                </c:pt>
                <c:pt idx="325">
                  <c:v>33891720.302933</c:v>
                </c:pt>
                <c:pt idx="326">
                  <c:v>31704492.741803002</c:v>
                </c:pt>
                <c:pt idx="327">
                  <c:v>29531750.11239</c:v>
                </c:pt>
                <c:pt idx="328">
                  <c:v>27373145.545821998</c:v>
                </c:pt>
                <c:pt idx="329">
                  <c:v>25221553.375452999</c:v>
                </c:pt>
                <c:pt idx="330">
                  <c:v>23086633.918646999</c:v>
                </c:pt>
                <c:pt idx="331">
                  <c:v>20972067.288114</c:v>
                </c:pt>
                <c:pt idx="332">
                  <c:v>18885174.868887</c:v>
                </c:pt>
                <c:pt idx="333">
                  <c:v>16889175.635823</c:v>
                </c:pt>
                <c:pt idx="334">
                  <c:v>15004490.111168999</c:v>
                </c:pt>
                <c:pt idx="335">
                  <c:v>13257341.879848</c:v>
                </c:pt>
                <c:pt idx="336">
                  <c:v>11621720.497847</c:v>
                </c:pt>
                <c:pt idx="337">
                  <c:v>10134400.790338</c:v>
                </c:pt>
                <c:pt idx="338">
                  <c:v>8716812.6118199993</c:v>
                </c:pt>
                <c:pt idx="339">
                  <c:v>7408558.8433769997</c:v>
                </c:pt>
                <c:pt idx="340">
                  <c:v>6220250.765714</c:v>
                </c:pt>
                <c:pt idx="341">
                  <c:v>5130053.463618</c:v>
                </c:pt>
                <c:pt idx="342">
                  <c:v>4145922.3521429999</c:v>
                </c:pt>
                <c:pt idx="343">
                  <c:v>3276512.2567099999</c:v>
                </c:pt>
                <c:pt idx="344">
                  <c:v>2514185.2047990002</c:v>
                </c:pt>
                <c:pt idx="345">
                  <c:v>1887931.617198</c:v>
                </c:pt>
                <c:pt idx="346">
                  <c:v>1407099.5713470001</c:v>
                </c:pt>
                <c:pt idx="347">
                  <c:v>1055854.7493700001</c:v>
                </c:pt>
                <c:pt idx="348">
                  <c:v>787911.77451999998</c:v>
                </c:pt>
                <c:pt idx="349">
                  <c:v>573390.93539</c:v>
                </c:pt>
                <c:pt idx="350">
                  <c:v>402297.183494</c:v>
                </c:pt>
                <c:pt idx="351">
                  <c:v>265978.08591299999</c:v>
                </c:pt>
                <c:pt idx="352">
                  <c:v>160760.17448799999</c:v>
                </c:pt>
                <c:pt idx="353">
                  <c:v>82505.267210999998</c:v>
                </c:pt>
                <c:pt idx="354">
                  <c:v>37194.453534</c:v>
                </c:pt>
                <c:pt idx="355">
                  <c:v>19753.205752999998</c:v>
                </c:pt>
                <c:pt idx="356">
                  <c:v>9305.9586569999992</c:v>
                </c:pt>
                <c:pt idx="357">
                  <c:v>2941.4460100000001</c:v>
                </c:pt>
                <c:pt idx="358">
                  <c:v>3.28E-4</c:v>
                </c:pt>
                <c:pt idx="359">
                  <c:v>0</c:v>
                </c:pt>
                <c:pt idx="360">
                  <c:v>0</c:v>
                </c:pt>
              </c:numCache>
            </c:numRef>
          </c:val>
        </c:ser>
        <c:ser>
          <c:idx val="1"/>
          <c:order val="2"/>
          <c:tx>
            <c:strRef>
              <c:f>'Amortisation Profiles'!$Q$4</c:f>
              <c:strCache>
                <c:ptCount val="1"/>
                <c:pt idx="0">
                  <c:v>Outstanding Residential Mortgage Loans (5% CPR)</c:v>
                </c:pt>
              </c:strCache>
            </c:strRef>
          </c:tx>
          <c:spPr>
            <a:solidFill>
              <a:schemeClr val="bg2">
                <a:lumMod val="75000"/>
              </a:schemeClr>
            </a:solidFill>
          </c:spPr>
          <c:cat>
            <c:numRef>
              <c:f>'Amortisation Profiles'!$K$5:$K$365</c:f>
              <c:numCache>
                <c:formatCode>m/d/yyyy</c:formatCode>
                <c:ptCount val="361"/>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pt idx="74">
                  <c:v>43921</c:v>
                </c:pt>
                <c:pt idx="75">
                  <c:v>43951</c:v>
                </c:pt>
                <c:pt idx="76">
                  <c:v>43982</c:v>
                </c:pt>
                <c:pt idx="77">
                  <c:v>44012</c:v>
                </c:pt>
                <c:pt idx="78">
                  <c:v>44043</c:v>
                </c:pt>
                <c:pt idx="79">
                  <c:v>44074</c:v>
                </c:pt>
                <c:pt idx="80">
                  <c:v>44104</c:v>
                </c:pt>
                <c:pt idx="81">
                  <c:v>44135</c:v>
                </c:pt>
                <c:pt idx="82">
                  <c:v>44165</c:v>
                </c:pt>
                <c:pt idx="83">
                  <c:v>44196</c:v>
                </c:pt>
                <c:pt idx="84">
                  <c:v>44227</c:v>
                </c:pt>
                <c:pt idx="85">
                  <c:v>44255</c:v>
                </c:pt>
                <c:pt idx="86">
                  <c:v>44286</c:v>
                </c:pt>
                <c:pt idx="87">
                  <c:v>44316</c:v>
                </c:pt>
                <c:pt idx="88">
                  <c:v>44347</c:v>
                </c:pt>
                <c:pt idx="89">
                  <c:v>44377</c:v>
                </c:pt>
                <c:pt idx="90">
                  <c:v>44408</c:v>
                </c:pt>
                <c:pt idx="91">
                  <c:v>44439</c:v>
                </c:pt>
                <c:pt idx="92">
                  <c:v>44469</c:v>
                </c:pt>
                <c:pt idx="93">
                  <c:v>44500</c:v>
                </c:pt>
                <c:pt idx="94">
                  <c:v>44530</c:v>
                </c:pt>
                <c:pt idx="95">
                  <c:v>44561</c:v>
                </c:pt>
                <c:pt idx="96">
                  <c:v>44592</c:v>
                </c:pt>
                <c:pt idx="97">
                  <c:v>44620</c:v>
                </c:pt>
                <c:pt idx="98">
                  <c:v>44651</c:v>
                </c:pt>
                <c:pt idx="99">
                  <c:v>44681</c:v>
                </c:pt>
                <c:pt idx="100">
                  <c:v>44712</c:v>
                </c:pt>
                <c:pt idx="101">
                  <c:v>44742</c:v>
                </c:pt>
                <c:pt idx="102">
                  <c:v>44773</c:v>
                </c:pt>
                <c:pt idx="103">
                  <c:v>44804</c:v>
                </c:pt>
                <c:pt idx="104">
                  <c:v>44834</c:v>
                </c:pt>
                <c:pt idx="105">
                  <c:v>44865</c:v>
                </c:pt>
                <c:pt idx="106">
                  <c:v>44895</c:v>
                </c:pt>
                <c:pt idx="107">
                  <c:v>44926</c:v>
                </c:pt>
                <c:pt idx="108">
                  <c:v>44957</c:v>
                </c:pt>
                <c:pt idx="109">
                  <c:v>44985</c:v>
                </c:pt>
                <c:pt idx="110">
                  <c:v>45016</c:v>
                </c:pt>
                <c:pt idx="111">
                  <c:v>45046</c:v>
                </c:pt>
                <c:pt idx="112">
                  <c:v>45077</c:v>
                </c:pt>
                <c:pt idx="113">
                  <c:v>45107</c:v>
                </c:pt>
                <c:pt idx="114">
                  <c:v>45138</c:v>
                </c:pt>
                <c:pt idx="115">
                  <c:v>45169</c:v>
                </c:pt>
                <c:pt idx="116">
                  <c:v>45199</c:v>
                </c:pt>
                <c:pt idx="117">
                  <c:v>45230</c:v>
                </c:pt>
                <c:pt idx="118">
                  <c:v>45260</c:v>
                </c:pt>
                <c:pt idx="119">
                  <c:v>45291</c:v>
                </c:pt>
                <c:pt idx="120">
                  <c:v>45322</c:v>
                </c:pt>
                <c:pt idx="121">
                  <c:v>45351</c:v>
                </c:pt>
                <c:pt idx="122">
                  <c:v>45382</c:v>
                </c:pt>
                <c:pt idx="123">
                  <c:v>45412</c:v>
                </c:pt>
                <c:pt idx="124">
                  <c:v>45443</c:v>
                </c:pt>
                <c:pt idx="125">
                  <c:v>45473</c:v>
                </c:pt>
                <c:pt idx="126">
                  <c:v>45504</c:v>
                </c:pt>
                <c:pt idx="127">
                  <c:v>45535</c:v>
                </c:pt>
                <c:pt idx="128">
                  <c:v>45565</c:v>
                </c:pt>
                <c:pt idx="129">
                  <c:v>45596</c:v>
                </c:pt>
                <c:pt idx="130">
                  <c:v>45626</c:v>
                </c:pt>
                <c:pt idx="131">
                  <c:v>45657</c:v>
                </c:pt>
                <c:pt idx="132">
                  <c:v>45688</c:v>
                </c:pt>
                <c:pt idx="133">
                  <c:v>45716</c:v>
                </c:pt>
                <c:pt idx="134">
                  <c:v>45747</c:v>
                </c:pt>
                <c:pt idx="135">
                  <c:v>45777</c:v>
                </c:pt>
                <c:pt idx="136">
                  <c:v>45808</c:v>
                </c:pt>
                <c:pt idx="137">
                  <c:v>45838</c:v>
                </c:pt>
                <c:pt idx="138">
                  <c:v>45869</c:v>
                </c:pt>
                <c:pt idx="139">
                  <c:v>45900</c:v>
                </c:pt>
                <c:pt idx="140">
                  <c:v>45930</c:v>
                </c:pt>
                <c:pt idx="141">
                  <c:v>45961</c:v>
                </c:pt>
                <c:pt idx="142">
                  <c:v>45991</c:v>
                </c:pt>
                <c:pt idx="143">
                  <c:v>46022</c:v>
                </c:pt>
                <c:pt idx="144">
                  <c:v>46053</c:v>
                </c:pt>
                <c:pt idx="145">
                  <c:v>46081</c:v>
                </c:pt>
                <c:pt idx="146">
                  <c:v>46112</c:v>
                </c:pt>
                <c:pt idx="147">
                  <c:v>46142</c:v>
                </c:pt>
                <c:pt idx="148">
                  <c:v>46173</c:v>
                </c:pt>
                <c:pt idx="149">
                  <c:v>46203</c:v>
                </c:pt>
                <c:pt idx="150">
                  <c:v>46234</c:v>
                </c:pt>
                <c:pt idx="151">
                  <c:v>46265</c:v>
                </c:pt>
                <c:pt idx="152">
                  <c:v>46295</c:v>
                </c:pt>
                <c:pt idx="153">
                  <c:v>46326</c:v>
                </c:pt>
                <c:pt idx="154">
                  <c:v>46356</c:v>
                </c:pt>
                <c:pt idx="155">
                  <c:v>46387</c:v>
                </c:pt>
                <c:pt idx="156">
                  <c:v>46418</c:v>
                </c:pt>
                <c:pt idx="157">
                  <c:v>46446</c:v>
                </c:pt>
                <c:pt idx="158">
                  <c:v>46477</c:v>
                </c:pt>
                <c:pt idx="159">
                  <c:v>46507</c:v>
                </c:pt>
                <c:pt idx="160">
                  <c:v>46538</c:v>
                </c:pt>
                <c:pt idx="161">
                  <c:v>46568</c:v>
                </c:pt>
                <c:pt idx="162">
                  <c:v>46599</c:v>
                </c:pt>
                <c:pt idx="163">
                  <c:v>46630</c:v>
                </c:pt>
                <c:pt idx="164">
                  <c:v>46660</c:v>
                </c:pt>
                <c:pt idx="165">
                  <c:v>46691</c:v>
                </c:pt>
                <c:pt idx="166">
                  <c:v>46721</c:v>
                </c:pt>
                <c:pt idx="167">
                  <c:v>46752</c:v>
                </c:pt>
                <c:pt idx="168">
                  <c:v>46783</c:v>
                </c:pt>
                <c:pt idx="169">
                  <c:v>46812</c:v>
                </c:pt>
                <c:pt idx="170">
                  <c:v>46843</c:v>
                </c:pt>
                <c:pt idx="171">
                  <c:v>46873</c:v>
                </c:pt>
                <c:pt idx="172">
                  <c:v>46904</c:v>
                </c:pt>
                <c:pt idx="173">
                  <c:v>46934</c:v>
                </c:pt>
                <c:pt idx="174">
                  <c:v>46965</c:v>
                </c:pt>
                <c:pt idx="175">
                  <c:v>46996</c:v>
                </c:pt>
                <c:pt idx="176">
                  <c:v>47026</c:v>
                </c:pt>
                <c:pt idx="177">
                  <c:v>47057</c:v>
                </c:pt>
                <c:pt idx="178">
                  <c:v>47087</c:v>
                </c:pt>
                <c:pt idx="179">
                  <c:v>47118</c:v>
                </c:pt>
                <c:pt idx="180">
                  <c:v>47149</c:v>
                </c:pt>
                <c:pt idx="181">
                  <c:v>47177</c:v>
                </c:pt>
                <c:pt idx="182">
                  <c:v>47208</c:v>
                </c:pt>
                <c:pt idx="183">
                  <c:v>47238</c:v>
                </c:pt>
                <c:pt idx="184">
                  <c:v>47269</c:v>
                </c:pt>
                <c:pt idx="185">
                  <c:v>47299</c:v>
                </c:pt>
                <c:pt idx="186">
                  <c:v>47330</c:v>
                </c:pt>
                <c:pt idx="187">
                  <c:v>47361</c:v>
                </c:pt>
                <c:pt idx="188">
                  <c:v>47391</c:v>
                </c:pt>
                <c:pt idx="189">
                  <c:v>47422</c:v>
                </c:pt>
                <c:pt idx="190">
                  <c:v>47452</c:v>
                </c:pt>
                <c:pt idx="191">
                  <c:v>47483</c:v>
                </c:pt>
                <c:pt idx="192">
                  <c:v>47514</c:v>
                </c:pt>
                <c:pt idx="193">
                  <c:v>47542</c:v>
                </c:pt>
                <c:pt idx="194">
                  <c:v>47573</c:v>
                </c:pt>
                <c:pt idx="195">
                  <c:v>47603</c:v>
                </c:pt>
                <c:pt idx="196">
                  <c:v>47634</c:v>
                </c:pt>
                <c:pt idx="197">
                  <c:v>47664</c:v>
                </c:pt>
                <c:pt idx="198">
                  <c:v>47695</c:v>
                </c:pt>
                <c:pt idx="199">
                  <c:v>47726</c:v>
                </c:pt>
                <c:pt idx="200">
                  <c:v>47756</c:v>
                </c:pt>
                <c:pt idx="201">
                  <c:v>47787</c:v>
                </c:pt>
                <c:pt idx="202">
                  <c:v>47817</c:v>
                </c:pt>
                <c:pt idx="203">
                  <c:v>47848</c:v>
                </c:pt>
                <c:pt idx="204">
                  <c:v>47879</c:v>
                </c:pt>
                <c:pt idx="205">
                  <c:v>47907</c:v>
                </c:pt>
                <c:pt idx="206">
                  <c:v>47938</c:v>
                </c:pt>
                <c:pt idx="207">
                  <c:v>47968</c:v>
                </c:pt>
                <c:pt idx="208">
                  <c:v>47999</c:v>
                </c:pt>
                <c:pt idx="209">
                  <c:v>48029</c:v>
                </c:pt>
                <c:pt idx="210">
                  <c:v>48060</c:v>
                </c:pt>
                <c:pt idx="211">
                  <c:v>48091</c:v>
                </c:pt>
                <c:pt idx="212">
                  <c:v>48121</c:v>
                </c:pt>
                <c:pt idx="213">
                  <c:v>48152</c:v>
                </c:pt>
                <c:pt idx="214">
                  <c:v>48182</c:v>
                </c:pt>
                <c:pt idx="215">
                  <c:v>48213</c:v>
                </c:pt>
                <c:pt idx="216">
                  <c:v>48244</c:v>
                </c:pt>
                <c:pt idx="217">
                  <c:v>48273</c:v>
                </c:pt>
                <c:pt idx="218">
                  <c:v>48304</c:v>
                </c:pt>
                <c:pt idx="219">
                  <c:v>48334</c:v>
                </c:pt>
                <c:pt idx="220">
                  <c:v>48365</c:v>
                </c:pt>
                <c:pt idx="221">
                  <c:v>48395</c:v>
                </c:pt>
                <c:pt idx="222">
                  <c:v>48426</c:v>
                </c:pt>
                <c:pt idx="223">
                  <c:v>48457</c:v>
                </c:pt>
                <c:pt idx="224">
                  <c:v>48487</c:v>
                </c:pt>
                <c:pt idx="225">
                  <c:v>48518</c:v>
                </c:pt>
                <c:pt idx="226">
                  <c:v>48548</c:v>
                </c:pt>
                <c:pt idx="227">
                  <c:v>48579</c:v>
                </c:pt>
                <c:pt idx="228">
                  <c:v>48610</c:v>
                </c:pt>
                <c:pt idx="229">
                  <c:v>48638</c:v>
                </c:pt>
                <c:pt idx="230">
                  <c:v>48669</c:v>
                </c:pt>
                <c:pt idx="231">
                  <c:v>48699</c:v>
                </c:pt>
                <c:pt idx="232">
                  <c:v>48730</c:v>
                </c:pt>
                <c:pt idx="233">
                  <c:v>48760</c:v>
                </c:pt>
                <c:pt idx="234">
                  <c:v>48791</c:v>
                </c:pt>
                <c:pt idx="235">
                  <c:v>48822</c:v>
                </c:pt>
                <c:pt idx="236">
                  <c:v>48852</c:v>
                </c:pt>
                <c:pt idx="237">
                  <c:v>48883</c:v>
                </c:pt>
                <c:pt idx="238">
                  <c:v>48913</c:v>
                </c:pt>
                <c:pt idx="239">
                  <c:v>48944</c:v>
                </c:pt>
                <c:pt idx="240">
                  <c:v>48975</c:v>
                </c:pt>
                <c:pt idx="241">
                  <c:v>49003</c:v>
                </c:pt>
                <c:pt idx="242">
                  <c:v>49034</c:v>
                </c:pt>
                <c:pt idx="243">
                  <c:v>49064</c:v>
                </c:pt>
                <c:pt idx="244">
                  <c:v>49095</c:v>
                </c:pt>
                <c:pt idx="245">
                  <c:v>49125</c:v>
                </c:pt>
                <c:pt idx="246">
                  <c:v>49156</c:v>
                </c:pt>
                <c:pt idx="247">
                  <c:v>49187</c:v>
                </c:pt>
                <c:pt idx="248">
                  <c:v>49217</c:v>
                </c:pt>
                <c:pt idx="249">
                  <c:v>49248</c:v>
                </c:pt>
                <c:pt idx="250">
                  <c:v>49278</c:v>
                </c:pt>
                <c:pt idx="251">
                  <c:v>49309</c:v>
                </c:pt>
                <c:pt idx="252">
                  <c:v>49340</c:v>
                </c:pt>
                <c:pt idx="253">
                  <c:v>49368</c:v>
                </c:pt>
                <c:pt idx="254">
                  <c:v>49399</c:v>
                </c:pt>
                <c:pt idx="255">
                  <c:v>49429</c:v>
                </c:pt>
                <c:pt idx="256">
                  <c:v>49460</c:v>
                </c:pt>
                <c:pt idx="257">
                  <c:v>49490</c:v>
                </c:pt>
                <c:pt idx="258">
                  <c:v>49521</c:v>
                </c:pt>
                <c:pt idx="259">
                  <c:v>49552</c:v>
                </c:pt>
                <c:pt idx="260">
                  <c:v>49582</c:v>
                </c:pt>
                <c:pt idx="261">
                  <c:v>49613</c:v>
                </c:pt>
                <c:pt idx="262">
                  <c:v>49643</c:v>
                </c:pt>
                <c:pt idx="263">
                  <c:v>49674</c:v>
                </c:pt>
                <c:pt idx="264">
                  <c:v>49705</c:v>
                </c:pt>
                <c:pt idx="265">
                  <c:v>49734</c:v>
                </c:pt>
                <c:pt idx="266">
                  <c:v>49765</c:v>
                </c:pt>
                <c:pt idx="267">
                  <c:v>49795</c:v>
                </c:pt>
                <c:pt idx="268">
                  <c:v>49826</c:v>
                </c:pt>
                <c:pt idx="269">
                  <c:v>49856</c:v>
                </c:pt>
                <c:pt idx="270">
                  <c:v>49887</c:v>
                </c:pt>
                <c:pt idx="271">
                  <c:v>49918</c:v>
                </c:pt>
                <c:pt idx="272">
                  <c:v>49948</c:v>
                </c:pt>
                <c:pt idx="273">
                  <c:v>49979</c:v>
                </c:pt>
                <c:pt idx="274">
                  <c:v>50009</c:v>
                </c:pt>
                <c:pt idx="275">
                  <c:v>50040</c:v>
                </c:pt>
                <c:pt idx="276">
                  <c:v>50071</c:v>
                </c:pt>
                <c:pt idx="277">
                  <c:v>50099</c:v>
                </c:pt>
                <c:pt idx="278">
                  <c:v>50130</c:v>
                </c:pt>
                <c:pt idx="279">
                  <c:v>50160</c:v>
                </c:pt>
                <c:pt idx="280">
                  <c:v>50191</c:v>
                </c:pt>
                <c:pt idx="281">
                  <c:v>50221</c:v>
                </c:pt>
                <c:pt idx="282">
                  <c:v>50252</c:v>
                </c:pt>
                <c:pt idx="283">
                  <c:v>50283</c:v>
                </c:pt>
                <c:pt idx="284">
                  <c:v>50313</c:v>
                </c:pt>
                <c:pt idx="285">
                  <c:v>50344</c:v>
                </c:pt>
                <c:pt idx="286">
                  <c:v>50374</c:v>
                </c:pt>
                <c:pt idx="287">
                  <c:v>50405</c:v>
                </c:pt>
                <c:pt idx="288">
                  <c:v>50436</c:v>
                </c:pt>
                <c:pt idx="289">
                  <c:v>50464</c:v>
                </c:pt>
                <c:pt idx="290">
                  <c:v>50495</c:v>
                </c:pt>
                <c:pt idx="291">
                  <c:v>50525</c:v>
                </c:pt>
                <c:pt idx="292">
                  <c:v>50556</c:v>
                </c:pt>
                <c:pt idx="293">
                  <c:v>50586</c:v>
                </c:pt>
                <c:pt idx="294">
                  <c:v>50617</c:v>
                </c:pt>
                <c:pt idx="295">
                  <c:v>50648</c:v>
                </c:pt>
                <c:pt idx="296">
                  <c:v>50678</c:v>
                </c:pt>
                <c:pt idx="297">
                  <c:v>50709</c:v>
                </c:pt>
                <c:pt idx="298">
                  <c:v>50739</c:v>
                </c:pt>
                <c:pt idx="299">
                  <c:v>50770</c:v>
                </c:pt>
                <c:pt idx="300">
                  <c:v>50801</c:v>
                </c:pt>
                <c:pt idx="301">
                  <c:v>50829</c:v>
                </c:pt>
                <c:pt idx="302">
                  <c:v>50860</c:v>
                </c:pt>
                <c:pt idx="303">
                  <c:v>50890</c:v>
                </c:pt>
                <c:pt idx="304">
                  <c:v>50921</c:v>
                </c:pt>
                <c:pt idx="305">
                  <c:v>50951</c:v>
                </c:pt>
                <c:pt idx="306">
                  <c:v>50982</c:v>
                </c:pt>
                <c:pt idx="307">
                  <c:v>51013</c:v>
                </c:pt>
                <c:pt idx="308">
                  <c:v>51043</c:v>
                </c:pt>
                <c:pt idx="309">
                  <c:v>51074</c:v>
                </c:pt>
                <c:pt idx="310">
                  <c:v>51104</c:v>
                </c:pt>
                <c:pt idx="311">
                  <c:v>51135</c:v>
                </c:pt>
                <c:pt idx="312">
                  <c:v>51166</c:v>
                </c:pt>
                <c:pt idx="313">
                  <c:v>51195</c:v>
                </c:pt>
                <c:pt idx="314">
                  <c:v>51226</c:v>
                </c:pt>
                <c:pt idx="315">
                  <c:v>51256</c:v>
                </c:pt>
                <c:pt idx="316">
                  <c:v>51287</c:v>
                </c:pt>
                <c:pt idx="317">
                  <c:v>51317</c:v>
                </c:pt>
                <c:pt idx="318">
                  <c:v>51348</c:v>
                </c:pt>
                <c:pt idx="319">
                  <c:v>51379</c:v>
                </c:pt>
                <c:pt idx="320">
                  <c:v>51409</c:v>
                </c:pt>
                <c:pt idx="321">
                  <c:v>51440</c:v>
                </c:pt>
                <c:pt idx="322">
                  <c:v>51470</c:v>
                </c:pt>
                <c:pt idx="323">
                  <c:v>51501</c:v>
                </c:pt>
                <c:pt idx="324">
                  <c:v>51532</c:v>
                </c:pt>
                <c:pt idx="325">
                  <c:v>51560</c:v>
                </c:pt>
                <c:pt idx="326">
                  <c:v>51591</c:v>
                </c:pt>
                <c:pt idx="327">
                  <c:v>51621</c:v>
                </c:pt>
                <c:pt idx="328">
                  <c:v>51652</c:v>
                </c:pt>
                <c:pt idx="329">
                  <c:v>51682</c:v>
                </c:pt>
                <c:pt idx="330">
                  <c:v>51713</c:v>
                </c:pt>
                <c:pt idx="331">
                  <c:v>51744</c:v>
                </c:pt>
                <c:pt idx="332">
                  <c:v>51774</c:v>
                </c:pt>
                <c:pt idx="333">
                  <c:v>51805</c:v>
                </c:pt>
                <c:pt idx="334">
                  <c:v>51835</c:v>
                </c:pt>
                <c:pt idx="335">
                  <c:v>51866</c:v>
                </c:pt>
                <c:pt idx="336">
                  <c:v>51897</c:v>
                </c:pt>
                <c:pt idx="337">
                  <c:v>51925</c:v>
                </c:pt>
                <c:pt idx="338">
                  <c:v>51956</c:v>
                </c:pt>
                <c:pt idx="339">
                  <c:v>51986</c:v>
                </c:pt>
                <c:pt idx="340">
                  <c:v>52017</c:v>
                </c:pt>
                <c:pt idx="341">
                  <c:v>52047</c:v>
                </c:pt>
                <c:pt idx="342">
                  <c:v>52078</c:v>
                </c:pt>
                <c:pt idx="343">
                  <c:v>52109</c:v>
                </c:pt>
                <c:pt idx="344">
                  <c:v>52139</c:v>
                </c:pt>
                <c:pt idx="345">
                  <c:v>52170</c:v>
                </c:pt>
                <c:pt idx="346">
                  <c:v>52200</c:v>
                </c:pt>
                <c:pt idx="347">
                  <c:v>52231</c:v>
                </c:pt>
                <c:pt idx="348">
                  <c:v>52262</c:v>
                </c:pt>
                <c:pt idx="349">
                  <c:v>52290</c:v>
                </c:pt>
                <c:pt idx="350">
                  <c:v>52321</c:v>
                </c:pt>
                <c:pt idx="351">
                  <c:v>52351</c:v>
                </c:pt>
                <c:pt idx="352">
                  <c:v>52382</c:v>
                </c:pt>
                <c:pt idx="353">
                  <c:v>52412</c:v>
                </c:pt>
                <c:pt idx="354">
                  <c:v>52443</c:v>
                </c:pt>
                <c:pt idx="355">
                  <c:v>52474</c:v>
                </c:pt>
                <c:pt idx="356">
                  <c:v>52504</c:v>
                </c:pt>
                <c:pt idx="357">
                  <c:v>52535</c:v>
                </c:pt>
                <c:pt idx="358">
                  <c:v>52565</c:v>
                </c:pt>
                <c:pt idx="359">
                  <c:v>52596</c:v>
                </c:pt>
                <c:pt idx="360">
                  <c:v>52627</c:v>
                </c:pt>
              </c:numCache>
            </c:numRef>
          </c:cat>
          <c:val>
            <c:numRef>
              <c:f>'Amortisation Profiles'!$Q$5:$Q$365</c:f>
              <c:numCache>
                <c:formatCode>#,##0.00</c:formatCode>
                <c:ptCount val="361"/>
                <c:pt idx="0">
                  <c:v>5082600077.8699999</c:v>
                </c:pt>
                <c:pt idx="1">
                  <c:v>5037313418.1836205</c:v>
                </c:pt>
                <c:pt idx="2">
                  <c:v>4992324736.1431904</c:v>
                </c:pt>
                <c:pt idx="3">
                  <c:v>4947632376.3593302</c:v>
                </c:pt>
                <c:pt idx="4">
                  <c:v>4903170038.7172899</c:v>
                </c:pt>
                <c:pt idx="5">
                  <c:v>4858983740.0551395</c:v>
                </c:pt>
                <c:pt idx="6">
                  <c:v>4815516812.1193705</c:v>
                </c:pt>
                <c:pt idx="7">
                  <c:v>4772356165.3909101</c:v>
                </c:pt>
                <c:pt idx="8">
                  <c:v>4729194851.1941099</c:v>
                </c:pt>
                <c:pt idx="9">
                  <c:v>4684737391.8910799</c:v>
                </c:pt>
                <c:pt idx="10">
                  <c:v>4641819879.3801003</c:v>
                </c:pt>
                <c:pt idx="11">
                  <c:v>4598834626.5800304</c:v>
                </c:pt>
                <c:pt idx="12">
                  <c:v>4555804869.4469299</c:v>
                </c:pt>
                <c:pt idx="13">
                  <c:v>4513958832.2112904</c:v>
                </c:pt>
                <c:pt idx="14">
                  <c:v>4471893856.0318804</c:v>
                </c:pt>
                <c:pt idx="15">
                  <c:v>4429603095.7350597</c:v>
                </c:pt>
                <c:pt idx="16">
                  <c:v>4387525021.3590899</c:v>
                </c:pt>
                <c:pt idx="17">
                  <c:v>4345409648.7994804</c:v>
                </c:pt>
                <c:pt idx="18">
                  <c:v>4303991121.4953804</c:v>
                </c:pt>
                <c:pt idx="19">
                  <c:v>4262725087.5377202</c:v>
                </c:pt>
                <c:pt idx="20">
                  <c:v>4221165483.16435</c:v>
                </c:pt>
                <c:pt idx="21">
                  <c:v>4180061678.5918698</c:v>
                </c:pt>
                <c:pt idx="22">
                  <c:v>4139763864.0226898</c:v>
                </c:pt>
                <c:pt idx="23">
                  <c:v>4100887524.8913102</c:v>
                </c:pt>
                <c:pt idx="24">
                  <c:v>4061987500.2189298</c:v>
                </c:pt>
                <c:pt idx="25">
                  <c:v>4023374388.2302299</c:v>
                </c:pt>
                <c:pt idx="26">
                  <c:v>3985167634.7302699</c:v>
                </c:pt>
                <c:pt idx="27">
                  <c:v>3947186554.5433698</c:v>
                </c:pt>
                <c:pt idx="28">
                  <c:v>3909444851.5449901</c:v>
                </c:pt>
                <c:pt idx="29">
                  <c:v>3871756601.75912</c:v>
                </c:pt>
                <c:pt idx="30">
                  <c:v>3833718301.2856002</c:v>
                </c:pt>
                <c:pt idx="31">
                  <c:v>3796272956.1228299</c:v>
                </c:pt>
                <c:pt idx="32">
                  <c:v>3759067842.2522502</c:v>
                </c:pt>
                <c:pt idx="33">
                  <c:v>3722215236.9880199</c:v>
                </c:pt>
                <c:pt idx="34">
                  <c:v>3685693450.50144</c:v>
                </c:pt>
                <c:pt idx="35">
                  <c:v>3649484441.0937901</c:v>
                </c:pt>
                <c:pt idx="36">
                  <c:v>3613002416.0878801</c:v>
                </c:pt>
                <c:pt idx="37">
                  <c:v>3576318028.12427</c:v>
                </c:pt>
                <c:pt idx="38">
                  <c:v>3540529902.40837</c:v>
                </c:pt>
                <c:pt idx="39">
                  <c:v>3504834229.08846</c:v>
                </c:pt>
                <c:pt idx="40">
                  <c:v>3469369454.8719101</c:v>
                </c:pt>
                <c:pt idx="41">
                  <c:v>3434187042.6306</c:v>
                </c:pt>
                <c:pt idx="42">
                  <c:v>3399106695.4110398</c:v>
                </c:pt>
                <c:pt idx="43">
                  <c:v>3364320894.5160699</c:v>
                </c:pt>
                <c:pt idx="44">
                  <c:v>3328882699.7500501</c:v>
                </c:pt>
                <c:pt idx="45">
                  <c:v>3294981619.2604198</c:v>
                </c:pt>
                <c:pt idx="46">
                  <c:v>3261138477.0625401</c:v>
                </c:pt>
                <c:pt idx="47">
                  <c:v>3227447685.9058499</c:v>
                </c:pt>
                <c:pt idx="48">
                  <c:v>3193985665.5321102</c:v>
                </c:pt>
                <c:pt idx="49">
                  <c:v>3160863507.5012798</c:v>
                </c:pt>
                <c:pt idx="50">
                  <c:v>3128000686.4543099</c:v>
                </c:pt>
                <c:pt idx="51">
                  <c:v>3095382354.2683001</c:v>
                </c:pt>
                <c:pt idx="52">
                  <c:v>3062874295.6529002</c:v>
                </c:pt>
                <c:pt idx="53">
                  <c:v>3030171892.8970098</c:v>
                </c:pt>
                <c:pt idx="54">
                  <c:v>2997973926.5973902</c:v>
                </c:pt>
                <c:pt idx="55">
                  <c:v>2964782595.0602002</c:v>
                </c:pt>
                <c:pt idx="56">
                  <c:v>2933034281.09653</c:v>
                </c:pt>
                <c:pt idx="57">
                  <c:v>2901684080.3727198</c:v>
                </c:pt>
                <c:pt idx="58">
                  <c:v>2870285598.5260801</c:v>
                </c:pt>
                <c:pt idx="59">
                  <c:v>2839422633.70333</c:v>
                </c:pt>
                <c:pt idx="60">
                  <c:v>2808233748.8822298</c:v>
                </c:pt>
                <c:pt idx="61">
                  <c:v>2777607976.0489998</c:v>
                </c:pt>
                <c:pt idx="62">
                  <c:v>2747380409.5798101</c:v>
                </c:pt>
                <c:pt idx="63">
                  <c:v>2717352250.5827799</c:v>
                </c:pt>
                <c:pt idx="64">
                  <c:v>2687378365.0334101</c:v>
                </c:pt>
                <c:pt idx="65">
                  <c:v>2657667251.6086898</c:v>
                </c:pt>
                <c:pt idx="66">
                  <c:v>2628289190.14815</c:v>
                </c:pt>
                <c:pt idx="67">
                  <c:v>2598917003.7880301</c:v>
                </c:pt>
                <c:pt idx="68">
                  <c:v>2569939796.0011802</c:v>
                </c:pt>
                <c:pt idx="69">
                  <c:v>2541066306.0785899</c:v>
                </c:pt>
                <c:pt idx="70">
                  <c:v>2512084586.3536601</c:v>
                </c:pt>
                <c:pt idx="71">
                  <c:v>2483689000.9798002</c:v>
                </c:pt>
                <c:pt idx="72">
                  <c:v>2455621376.0932598</c:v>
                </c:pt>
                <c:pt idx="73">
                  <c:v>2427768602.3048801</c:v>
                </c:pt>
                <c:pt idx="74">
                  <c:v>2399512561.3702898</c:v>
                </c:pt>
                <c:pt idx="75">
                  <c:v>2372069202.42488</c:v>
                </c:pt>
                <c:pt idx="76">
                  <c:v>2344831263.4129901</c:v>
                </c:pt>
                <c:pt idx="77">
                  <c:v>2317764364.3271298</c:v>
                </c:pt>
                <c:pt idx="78">
                  <c:v>2290779399.3680902</c:v>
                </c:pt>
                <c:pt idx="79">
                  <c:v>2263877098.0220199</c:v>
                </c:pt>
                <c:pt idx="80">
                  <c:v>2237303083.6491599</c:v>
                </c:pt>
                <c:pt idx="81">
                  <c:v>2211021193.1094298</c:v>
                </c:pt>
                <c:pt idx="82">
                  <c:v>2184653333.3608098</c:v>
                </c:pt>
                <c:pt idx="83">
                  <c:v>2158321189.7098899</c:v>
                </c:pt>
                <c:pt idx="84">
                  <c:v>2132657269.7446101</c:v>
                </c:pt>
                <c:pt idx="85">
                  <c:v>2107275703.2209499</c:v>
                </c:pt>
                <c:pt idx="86">
                  <c:v>2082278600.9374499</c:v>
                </c:pt>
                <c:pt idx="87">
                  <c:v>2055958241.7059</c:v>
                </c:pt>
                <c:pt idx="88">
                  <c:v>2030983299.5762601</c:v>
                </c:pt>
                <c:pt idx="89">
                  <c:v>2006291981.7843499</c:v>
                </c:pt>
                <c:pt idx="90">
                  <c:v>1981645712.33146</c:v>
                </c:pt>
                <c:pt idx="91">
                  <c:v>1957680350.45345</c:v>
                </c:pt>
                <c:pt idx="92">
                  <c:v>1932739099.5240901</c:v>
                </c:pt>
                <c:pt idx="93">
                  <c:v>1909125914.07266</c:v>
                </c:pt>
                <c:pt idx="94">
                  <c:v>1885882275.9981899</c:v>
                </c:pt>
                <c:pt idx="95">
                  <c:v>1863081213.9474199</c:v>
                </c:pt>
                <c:pt idx="96">
                  <c:v>1839807377.49595</c:v>
                </c:pt>
                <c:pt idx="97">
                  <c:v>1817376027.733</c:v>
                </c:pt>
                <c:pt idx="98">
                  <c:v>1795041111.3252499</c:v>
                </c:pt>
                <c:pt idx="99">
                  <c:v>1772718693.72773</c:v>
                </c:pt>
                <c:pt idx="100">
                  <c:v>1750812510.3101001</c:v>
                </c:pt>
                <c:pt idx="101">
                  <c:v>1729339931.42957</c:v>
                </c:pt>
                <c:pt idx="102">
                  <c:v>1707736541.05673</c:v>
                </c:pt>
                <c:pt idx="103">
                  <c:v>1686628485.9251699</c:v>
                </c:pt>
                <c:pt idx="104">
                  <c:v>1666006236.63361</c:v>
                </c:pt>
                <c:pt idx="105">
                  <c:v>1645458147.8972399</c:v>
                </c:pt>
                <c:pt idx="106">
                  <c:v>1625123460.8281901</c:v>
                </c:pt>
                <c:pt idx="107">
                  <c:v>1605282477.72738</c:v>
                </c:pt>
                <c:pt idx="108">
                  <c:v>1585310079.9311199</c:v>
                </c:pt>
                <c:pt idx="109">
                  <c:v>1566074986.6005001</c:v>
                </c:pt>
                <c:pt idx="110">
                  <c:v>1546639989.1972401</c:v>
                </c:pt>
                <c:pt idx="111">
                  <c:v>1527577660.1793799</c:v>
                </c:pt>
                <c:pt idx="112">
                  <c:v>1508464585.18385</c:v>
                </c:pt>
                <c:pt idx="113">
                  <c:v>1489482810.4802001</c:v>
                </c:pt>
                <c:pt idx="114">
                  <c:v>1471269505.9445801</c:v>
                </c:pt>
                <c:pt idx="115">
                  <c:v>1453491605.21822</c:v>
                </c:pt>
                <c:pt idx="116">
                  <c:v>1435779933.59638</c:v>
                </c:pt>
                <c:pt idx="117">
                  <c:v>1418435850.0717299</c:v>
                </c:pt>
                <c:pt idx="118">
                  <c:v>1401192327.6842799</c:v>
                </c:pt>
                <c:pt idx="119">
                  <c:v>1384482764.3057499</c:v>
                </c:pt>
                <c:pt idx="120">
                  <c:v>1367825769.8645599</c:v>
                </c:pt>
                <c:pt idx="121">
                  <c:v>1351205988.2673299</c:v>
                </c:pt>
                <c:pt idx="122">
                  <c:v>1334827802.8923399</c:v>
                </c:pt>
                <c:pt idx="123">
                  <c:v>1318608235.46487</c:v>
                </c:pt>
                <c:pt idx="124">
                  <c:v>1302565657.0054901</c:v>
                </c:pt>
                <c:pt idx="125">
                  <c:v>1286636319.96064</c:v>
                </c:pt>
                <c:pt idx="126">
                  <c:v>1270801570.5555899</c:v>
                </c:pt>
                <c:pt idx="127">
                  <c:v>1255115896.7659099</c:v>
                </c:pt>
                <c:pt idx="128">
                  <c:v>1239413436.21735</c:v>
                </c:pt>
                <c:pt idx="129">
                  <c:v>1223759258.0918601</c:v>
                </c:pt>
                <c:pt idx="130">
                  <c:v>1208315048.8617899</c:v>
                </c:pt>
                <c:pt idx="131">
                  <c:v>1193102401.33709</c:v>
                </c:pt>
                <c:pt idx="132">
                  <c:v>1178001341.3074901</c:v>
                </c:pt>
                <c:pt idx="133">
                  <c:v>1162996745.7585399</c:v>
                </c:pt>
                <c:pt idx="134">
                  <c:v>1147663614.26859</c:v>
                </c:pt>
                <c:pt idx="135">
                  <c:v>1132826587.9372699</c:v>
                </c:pt>
                <c:pt idx="136">
                  <c:v>1118172513.9354</c:v>
                </c:pt>
                <c:pt idx="137">
                  <c:v>1103589051.93259</c:v>
                </c:pt>
                <c:pt idx="138">
                  <c:v>1089063933.02825</c:v>
                </c:pt>
                <c:pt idx="139">
                  <c:v>1074626698.3875</c:v>
                </c:pt>
                <c:pt idx="140">
                  <c:v>1060326517.57257</c:v>
                </c:pt>
                <c:pt idx="141">
                  <c:v>1046293460.08491</c:v>
                </c:pt>
                <c:pt idx="142">
                  <c:v>1032393736.02491</c:v>
                </c:pt>
                <c:pt idx="143">
                  <c:v>1018172634.0039001</c:v>
                </c:pt>
                <c:pt idx="144">
                  <c:v>1004338957.24955</c:v>
                </c:pt>
                <c:pt idx="145">
                  <c:v>990806640.01246202</c:v>
                </c:pt>
                <c:pt idx="146">
                  <c:v>977031196.61900103</c:v>
                </c:pt>
                <c:pt idx="147">
                  <c:v>963772638.32277906</c:v>
                </c:pt>
                <c:pt idx="148">
                  <c:v>950633043.02060795</c:v>
                </c:pt>
                <c:pt idx="149">
                  <c:v>937403286.486094</c:v>
                </c:pt>
                <c:pt idx="150">
                  <c:v>924226580.25307</c:v>
                </c:pt>
                <c:pt idx="151">
                  <c:v>911298343.68969405</c:v>
                </c:pt>
                <c:pt idx="152">
                  <c:v>898309851.38538098</c:v>
                </c:pt>
                <c:pt idx="153">
                  <c:v>885375129.59314597</c:v>
                </c:pt>
                <c:pt idx="154">
                  <c:v>872853889.85387194</c:v>
                </c:pt>
                <c:pt idx="155">
                  <c:v>860469911.76577604</c:v>
                </c:pt>
                <c:pt idx="156">
                  <c:v>847876983.37411106</c:v>
                </c:pt>
                <c:pt idx="157">
                  <c:v>835945940.56341696</c:v>
                </c:pt>
                <c:pt idx="158">
                  <c:v>823835059.10293806</c:v>
                </c:pt>
                <c:pt idx="159">
                  <c:v>812248911.27673101</c:v>
                </c:pt>
                <c:pt idx="160">
                  <c:v>800770065.89766097</c:v>
                </c:pt>
                <c:pt idx="161">
                  <c:v>789349148.98582494</c:v>
                </c:pt>
                <c:pt idx="162">
                  <c:v>778225044.23710895</c:v>
                </c:pt>
                <c:pt idx="163">
                  <c:v>766751330.25473106</c:v>
                </c:pt>
                <c:pt idx="164">
                  <c:v>755954762.34089899</c:v>
                </c:pt>
                <c:pt idx="165">
                  <c:v>745255108.38425803</c:v>
                </c:pt>
                <c:pt idx="166">
                  <c:v>734759128.84045303</c:v>
                </c:pt>
                <c:pt idx="167">
                  <c:v>724272256.61718905</c:v>
                </c:pt>
                <c:pt idx="168">
                  <c:v>714175228.85823095</c:v>
                </c:pt>
                <c:pt idx="169">
                  <c:v>704054171.13464105</c:v>
                </c:pt>
                <c:pt idx="170">
                  <c:v>694201008.88713503</c:v>
                </c:pt>
                <c:pt idx="171">
                  <c:v>684293454.13988197</c:v>
                </c:pt>
                <c:pt idx="172">
                  <c:v>674639597.27425396</c:v>
                </c:pt>
                <c:pt idx="173">
                  <c:v>665070759.64073205</c:v>
                </c:pt>
                <c:pt idx="174">
                  <c:v>655342397.16549504</c:v>
                </c:pt>
                <c:pt idx="175">
                  <c:v>645814009.55062902</c:v>
                </c:pt>
                <c:pt idx="176">
                  <c:v>636453437.02031898</c:v>
                </c:pt>
                <c:pt idx="177">
                  <c:v>627261018.62008095</c:v>
                </c:pt>
                <c:pt idx="178">
                  <c:v>618176023.926108</c:v>
                </c:pt>
                <c:pt idx="179">
                  <c:v>608956717.29522002</c:v>
                </c:pt>
                <c:pt idx="180">
                  <c:v>600013854.56010497</c:v>
                </c:pt>
                <c:pt idx="181">
                  <c:v>591132385.04845297</c:v>
                </c:pt>
                <c:pt idx="182">
                  <c:v>582360306.36090398</c:v>
                </c:pt>
                <c:pt idx="183">
                  <c:v>573654420.181903</c:v>
                </c:pt>
                <c:pt idx="184">
                  <c:v>564886072.14365005</c:v>
                </c:pt>
                <c:pt idx="185">
                  <c:v>556311032.87384498</c:v>
                </c:pt>
                <c:pt idx="186">
                  <c:v>547798631.09601903</c:v>
                </c:pt>
                <c:pt idx="187">
                  <c:v>539364339.64335704</c:v>
                </c:pt>
                <c:pt idx="188">
                  <c:v>531000102.61235797</c:v>
                </c:pt>
                <c:pt idx="189">
                  <c:v>522704129.59593302</c:v>
                </c:pt>
                <c:pt idx="190">
                  <c:v>514356764.33691502</c:v>
                </c:pt>
                <c:pt idx="191">
                  <c:v>506013367.28017002</c:v>
                </c:pt>
                <c:pt idx="192">
                  <c:v>497977598.077048</c:v>
                </c:pt>
                <c:pt idx="193">
                  <c:v>490028329.47473902</c:v>
                </c:pt>
                <c:pt idx="194">
                  <c:v>482151827.95238101</c:v>
                </c:pt>
                <c:pt idx="195">
                  <c:v>474233354.28696698</c:v>
                </c:pt>
                <c:pt idx="196">
                  <c:v>466164348.36763901</c:v>
                </c:pt>
                <c:pt idx="197">
                  <c:v>458395064.156488</c:v>
                </c:pt>
                <c:pt idx="198">
                  <c:v>450778840.76388901</c:v>
                </c:pt>
                <c:pt idx="199">
                  <c:v>443273138.64358801</c:v>
                </c:pt>
                <c:pt idx="200">
                  <c:v>435833204.819677</c:v>
                </c:pt>
                <c:pt idx="201">
                  <c:v>428196081.03008503</c:v>
                </c:pt>
                <c:pt idx="202">
                  <c:v>420926292.89117599</c:v>
                </c:pt>
                <c:pt idx="203">
                  <c:v>413734760.69252801</c:v>
                </c:pt>
                <c:pt idx="204">
                  <c:v>406485218.28665</c:v>
                </c:pt>
                <c:pt idx="205">
                  <c:v>399455720.27302802</c:v>
                </c:pt>
                <c:pt idx="206">
                  <c:v>392269636.43796599</c:v>
                </c:pt>
                <c:pt idx="207">
                  <c:v>385382664.41250998</c:v>
                </c:pt>
                <c:pt idx="208">
                  <c:v>378570301.06678897</c:v>
                </c:pt>
                <c:pt idx="209">
                  <c:v>371788171.90556198</c:v>
                </c:pt>
                <c:pt idx="210">
                  <c:v>365120525.391527</c:v>
                </c:pt>
                <c:pt idx="211">
                  <c:v>358534882.53540403</c:v>
                </c:pt>
                <c:pt idx="212">
                  <c:v>351967443.00031602</c:v>
                </c:pt>
                <c:pt idx="213">
                  <c:v>345559886.64065301</c:v>
                </c:pt>
                <c:pt idx="214">
                  <c:v>339231896.61159301</c:v>
                </c:pt>
                <c:pt idx="215">
                  <c:v>333016854.70606101</c:v>
                </c:pt>
                <c:pt idx="216">
                  <c:v>327038539.95007598</c:v>
                </c:pt>
                <c:pt idx="217">
                  <c:v>321261194.175017</c:v>
                </c:pt>
                <c:pt idx="218">
                  <c:v>315550508.06549102</c:v>
                </c:pt>
                <c:pt idx="219">
                  <c:v>309667809.44090998</c:v>
                </c:pt>
                <c:pt idx="220">
                  <c:v>303993302.60247201</c:v>
                </c:pt>
                <c:pt idx="221">
                  <c:v>298635324.17821503</c:v>
                </c:pt>
                <c:pt idx="222">
                  <c:v>293355948.57987201</c:v>
                </c:pt>
                <c:pt idx="223">
                  <c:v>288193675.88447899</c:v>
                </c:pt>
                <c:pt idx="224">
                  <c:v>283115563.55954301</c:v>
                </c:pt>
                <c:pt idx="225">
                  <c:v>278107134.009826</c:v>
                </c:pt>
                <c:pt idx="226">
                  <c:v>273170635.69566101</c:v>
                </c:pt>
                <c:pt idx="227">
                  <c:v>268302168.57288599</c:v>
                </c:pt>
                <c:pt idx="228">
                  <c:v>263495942.35024601</c:v>
                </c:pt>
                <c:pt idx="229">
                  <c:v>258754131.32036501</c:v>
                </c:pt>
                <c:pt idx="230">
                  <c:v>254061749.541455</c:v>
                </c:pt>
                <c:pt idx="231">
                  <c:v>249421462.00462401</c:v>
                </c:pt>
                <c:pt idx="232">
                  <c:v>244836218.58287901</c:v>
                </c:pt>
                <c:pt idx="233">
                  <c:v>240236354.560368</c:v>
                </c:pt>
                <c:pt idx="234">
                  <c:v>235773042.865677</c:v>
                </c:pt>
                <c:pt idx="235">
                  <c:v>231378202.484025</c:v>
                </c:pt>
                <c:pt idx="236">
                  <c:v>227039141.61184499</c:v>
                </c:pt>
                <c:pt idx="237">
                  <c:v>222756895.194065</c:v>
                </c:pt>
                <c:pt idx="238">
                  <c:v>218532604.65530601</c:v>
                </c:pt>
                <c:pt idx="239">
                  <c:v>214365145.26521799</c:v>
                </c:pt>
                <c:pt idx="240">
                  <c:v>210234185.69283199</c:v>
                </c:pt>
                <c:pt idx="241">
                  <c:v>206141766.26679099</c:v>
                </c:pt>
                <c:pt idx="242">
                  <c:v>202083722.53210899</c:v>
                </c:pt>
                <c:pt idx="243">
                  <c:v>198060703.13566399</c:v>
                </c:pt>
                <c:pt idx="244">
                  <c:v>194068529.065137</c:v>
                </c:pt>
                <c:pt idx="245">
                  <c:v>190123468.48070499</c:v>
                </c:pt>
                <c:pt idx="246">
                  <c:v>186218870.32874101</c:v>
                </c:pt>
                <c:pt idx="247">
                  <c:v>182357084.47208801</c:v>
                </c:pt>
                <c:pt idx="248">
                  <c:v>178537872.017241</c:v>
                </c:pt>
                <c:pt idx="249">
                  <c:v>174753050.816035</c:v>
                </c:pt>
                <c:pt idx="250">
                  <c:v>171008637.12445</c:v>
                </c:pt>
                <c:pt idx="251">
                  <c:v>167304619.908508</c:v>
                </c:pt>
                <c:pt idx="252">
                  <c:v>163636869.101423</c:v>
                </c:pt>
                <c:pt idx="253">
                  <c:v>160010150.651106</c:v>
                </c:pt>
                <c:pt idx="254">
                  <c:v>156413933.568387</c:v>
                </c:pt>
                <c:pt idx="255">
                  <c:v>152850572.17770699</c:v>
                </c:pt>
                <c:pt idx="256">
                  <c:v>149323513.308202</c:v>
                </c:pt>
                <c:pt idx="257">
                  <c:v>145699567.04811001</c:v>
                </c:pt>
                <c:pt idx="258">
                  <c:v>142240214.67929</c:v>
                </c:pt>
                <c:pt idx="259">
                  <c:v>138816401.768208</c:v>
                </c:pt>
                <c:pt idx="260">
                  <c:v>135424607.97345501</c:v>
                </c:pt>
                <c:pt idx="261">
                  <c:v>132068337.56503101</c:v>
                </c:pt>
                <c:pt idx="262">
                  <c:v>128746243.51144201</c:v>
                </c:pt>
                <c:pt idx="263">
                  <c:v>125459700.494965</c:v>
                </c:pt>
                <c:pt idx="264">
                  <c:v>122207207.25244799</c:v>
                </c:pt>
                <c:pt idx="265">
                  <c:v>118994090.911928</c:v>
                </c:pt>
                <c:pt idx="266">
                  <c:v>115810549.293391</c:v>
                </c:pt>
                <c:pt idx="267">
                  <c:v>112658607.053799</c:v>
                </c:pt>
                <c:pt idx="268">
                  <c:v>109535990.12393001</c:v>
                </c:pt>
                <c:pt idx="269">
                  <c:v>106444304.66288701</c:v>
                </c:pt>
                <c:pt idx="270">
                  <c:v>103383924.458941</c:v>
                </c:pt>
                <c:pt idx="271">
                  <c:v>100366759.132855</c:v>
                </c:pt>
                <c:pt idx="272">
                  <c:v>97383574.930832997</c:v>
                </c:pt>
                <c:pt idx="273">
                  <c:v>94499292.013828993</c:v>
                </c:pt>
                <c:pt idx="274">
                  <c:v>91704781.835515007</c:v>
                </c:pt>
                <c:pt idx="275">
                  <c:v>89023922.977228001</c:v>
                </c:pt>
                <c:pt idx="276">
                  <c:v>86442418.240756005</c:v>
                </c:pt>
                <c:pt idx="277">
                  <c:v>83896399.508844003</c:v>
                </c:pt>
                <c:pt idx="278">
                  <c:v>81491149.168460995</c:v>
                </c:pt>
                <c:pt idx="279">
                  <c:v>79123588.141821995</c:v>
                </c:pt>
                <c:pt idx="280">
                  <c:v>76857293.771779001</c:v>
                </c:pt>
                <c:pt idx="281">
                  <c:v>74656508.679074004</c:v>
                </c:pt>
                <c:pt idx="282">
                  <c:v>72489403.525675997</c:v>
                </c:pt>
                <c:pt idx="283">
                  <c:v>70372778.916768</c:v>
                </c:pt>
                <c:pt idx="284">
                  <c:v>68294382.182508007</c:v>
                </c:pt>
                <c:pt idx="285">
                  <c:v>66255239.436366998</c:v>
                </c:pt>
                <c:pt idx="286">
                  <c:v>64258219.893393002</c:v>
                </c:pt>
                <c:pt idx="287">
                  <c:v>62375192.944475003</c:v>
                </c:pt>
                <c:pt idx="288">
                  <c:v>60574979.049296997</c:v>
                </c:pt>
                <c:pt idx="289">
                  <c:v>58842603.747103997</c:v>
                </c:pt>
                <c:pt idx="290">
                  <c:v>57161846.821291998</c:v>
                </c:pt>
                <c:pt idx="291">
                  <c:v>55536968.103023998</c:v>
                </c:pt>
                <c:pt idx="292">
                  <c:v>53968840.682067998</c:v>
                </c:pt>
                <c:pt idx="293">
                  <c:v>52458975.189485997</c:v>
                </c:pt>
                <c:pt idx="294">
                  <c:v>51003231.110274002</c:v>
                </c:pt>
                <c:pt idx="295">
                  <c:v>49610973.661205001</c:v>
                </c:pt>
                <c:pt idx="296">
                  <c:v>48242726.385366999</c:v>
                </c:pt>
                <c:pt idx="297">
                  <c:v>46890691.757023998</c:v>
                </c:pt>
                <c:pt idx="298">
                  <c:v>45556538.821693003</c:v>
                </c:pt>
                <c:pt idx="299">
                  <c:v>44197009.044160001</c:v>
                </c:pt>
                <c:pt idx="300">
                  <c:v>42893134.711980999</c:v>
                </c:pt>
                <c:pt idx="301">
                  <c:v>41603875.164635003</c:v>
                </c:pt>
                <c:pt idx="302">
                  <c:v>40326683.205283001</c:v>
                </c:pt>
                <c:pt idx="303">
                  <c:v>39061097.628149003</c:v>
                </c:pt>
                <c:pt idx="304">
                  <c:v>37806482.749481998</c:v>
                </c:pt>
                <c:pt idx="305">
                  <c:v>36563711.592385001</c:v>
                </c:pt>
                <c:pt idx="306">
                  <c:v>35336470.391833</c:v>
                </c:pt>
                <c:pt idx="307">
                  <c:v>34124447.333544001</c:v>
                </c:pt>
                <c:pt idx="308">
                  <c:v>32924216.540181</c:v>
                </c:pt>
                <c:pt idx="309">
                  <c:v>31738882.155313998</c:v>
                </c:pt>
                <c:pt idx="310">
                  <c:v>30570712.959043</c:v>
                </c:pt>
                <c:pt idx="311">
                  <c:v>29419868.521743</c:v>
                </c:pt>
                <c:pt idx="312">
                  <c:v>28284229.289802</c:v>
                </c:pt>
                <c:pt idx="313">
                  <c:v>27163579.349915002</c:v>
                </c:pt>
                <c:pt idx="314">
                  <c:v>26054533.842505999</c:v>
                </c:pt>
                <c:pt idx="315">
                  <c:v>24956558.967416</c:v>
                </c:pt>
                <c:pt idx="316">
                  <c:v>23871825.687959999</c:v>
                </c:pt>
                <c:pt idx="317">
                  <c:v>22798602.405816</c:v>
                </c:pt>
                <c:pt idx="318">
                  <c:v>21737984.115001999</c:v>
                </c:pt>
                <c:pt idx="319">
                  <c:v>20688504.693266001</c:v>
                </c:pt>
                <c:pt idx="320">
                  <c:v>19648663.269513998</c:v>
                </c:pt>
                <c:pt idx="321">
                  <c:v>18618756.516658999</c:v>
                </c:pt>
                <c:pt idx="322">
                  <c:v>17599169.340041</c:v>
                </c:pt>
                <c:pt idx="323">
                  <c:v>16590020.764684999</c:v>
                </c:pt>
                <c:pt idx="324">
                  <c:v>15589989.806019999</c:v>
                </c:pt>
                <c:pt idx="325">
                  <c:v>14601643.623986</c:v>
                </c:pt>
                <c:pt idx="326">
                  <c:v>13623971.726042001</c:v>
                </c:pt>
                <c:pt idx="327">
                  <c:v>12657469.897597</c:v>
                </c:pt>
                <c:pt idx="328">
                  <c:v>11701922.550474999</c:v>
                </c:pt>
                <c:pt idx="329">
                  <c:v>10754225.460162999</c:v>
                </c:pt>
                <c:pt idx="330">
                  <c:v>9818445.1276629996</c:v>
                </c:pt>
                <c:pt idx="331">
                  <c:v>8896068.8987830002</c:v>
                </c:pt>
                <c:pt idx="332">
                  <c:v>7990108.9211830003</c:v>
                </c:pt>
                <c:pt idx="333">
                  <c:v>7127134.1778340004</c:v>
                </c:pt>
                <c:pt idx="334">
                  <c:v>6315424.0930030001</c:v>
                </c:pt>
                <c:pt idx="335">
                  <c:v>5565606.8809900004</c:v>
                </c:pt>
                <c:pt idx="336">
                  <c:v>4866327.0338960001</c:v>
                </c:pt>
                <c:pt idx="337">
                  <c:v>4232565.969633</c:v>
                </c:pt>
                <c:pt idx="338">
                  <c:v>3631099.6193650002</c:v>
                </c:pt>
                <c:pt idx="339">
                  <c:v>3078144.3574370001</c:v>
                </c:pt>
                <c:pt idx="340">
                  <c:v>2577733.0351760001</c:v>
                </c:pt>
                <c:pt idx="341">
                  <c:v>2120443.6185619999</c:v>
                </c:pt>
                <c:pt idx="342">
                  <c:v>1709231.1414689999</c:v>
                </c:pt>
                <c:pt idx="343">
                  <c:v>1347305.939861</c:v>
                </c:pt>
                <c:pt idx="344">
                  <c:v>1031161.021969</c:v>
                </c:pt>
                <c:pt idx="345">
                  <c:v>772307.54010999994</c:v>
                </c:pt>
                <c:pt idx="346">
                  <c:v>574121.27566599997</c:v>
                </c:pt>
                <c:pt idx="347">
                  <c:v>429692.508913</c:v>
                </c:pt>
                <c:pt idx="348">
                  <c:v>319820.27288200002</c:v>
                </c:pt>
                <c:pt idx="349">
                  <c:v>232142.15758599999</c:v>
                </c:pt>
                <c:pt idx="350">
                  <c:v>162451.968956</c:v>
                </c:pt>
                <c:pt idx="351">
                  <c:v>107126.924574</c:v>
                </c:pt>
                <c:pt idx="352">
                  <c:v>64581.190259000003</c:v>
                </c:pt>
                <c:pt idx="353">
                  <c:v>33058.568693000001</c:v>
                </c:pt>
                <c:pt idx="354">
                  <c:v>14864.672553</c:v>
                </c:pt>
                <c:pt idx="355">
                  <c:v>7873.8936720000002</c:v>
                </c:pt>
                <c:pt idx="356">
                  <c:v>3699.8819760000001</c:v>
                </c:pt>
                <c:pt idx="357">
                  <c:v>1166.440065</c:v>
                </c:pt>
                <c:pt idx="358">
                  <c:v>1.2999999999999999E-4</c:v>
                </c:pt>
                <c:pt idx="359">
                  <c:v>0</c:v>
                </c:pt>
                <c:pt idx="360">
                  <c:v>0</c:v>
                </c:pt>
              </c:numCache>
            </c:numRef>
          </c:val>
        </c:ser>
        <c:ser>
          <c:idx val="4"/>
          <c:order val="3"/>
          <c:tx>
            <c:strRef>
              <c:f>'Amortisation Profiles'!$R$4</c:f>
              <c:strCache>
                <c:ptCount val="1"/>
                <c:pt idx="0">
                  <c:v>Outstanding Residential Mortgage Loans (10% CPR)</c:v>
                </c:pt>
              </c:strCache>
            </c:strRef>
          </c:tx>
          <c:spPr>
            <a:solidFill>
              <a:schemeClr val="bg2">
                <a:lumMod val="90000"/>
              </a:schemeClr>
            </a:solidFill>
            <a:ln w="25400">
              <a:noFill/>
            </a:ln>
          </c:spPr>
          <c:cat>
            <c:numRef>
              <c:f>'Amortisation Profiles'!$K$5:$K$365</c:f>
              <c:numCache>
                <c:formatCode>m/d/yyyy</c:formatCode>
                <c:ptCount val="361"/>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pt idx="74">
                  <c:v>43921</c:v>
                </c:pt>
                <c:pt idx="75">
                  <c:v>43951</c:v>
                </c:pt>
                <c:pt idx="76">
                  <c:v>43982</c:v>
                </c:pt>
                <c:pt idx="77">
                  <c:v>44012</c:v>
                </c:pt>
                <c:pt idx="78">
                  <c:v>44043</c:v>
                </c:pt>
                <c:pt idx="79">
                  <c:v>44074</c:v>
                </c:pt>
                <c:pt idx="80">
                  <c:v>44104</c:v>
                </c:pt>
                <c:pt idx="81">
                  <c:v>44135</c:v>
                </c:pt>
                <c:pt idx="82">
                  <c:v>44165</c:v>
                </c:pt>
                <c:pt idx="83">
                  <c:v>44196</c:v>
                </c:pt>
                <c:pt idx="84">
                  <c:v>44227</c:v>
                </c:pt>
                <c:pt idx="85">
                  <c:v>44255</c:v>
                </c:pt>
                <c:pt idx="86">
                  <c:v>44286</c:v>
                </c:pt>
                <c:pt idx="87">
                  <c:v>44316</c:v>
                </c:pt>
                <c:pt idx="88">
                  <c:v>44347</c:v>
                </c:pt>
                <c:pt idx="89">
                  <c:v>44377</c:v>
                </c:pt>
                <c:pt idx="90">
                  <c:v>44408</c:v>
                </c:pt>
                <c:pt idx="91">
                  <c:v>44439</c:v>
                </c:pt>
                <c:pt idx="92">
                  <c:v>44469</c:v>
                </c:pt>
                <c:pt idx="93">
                  <c:v>44500</c:v>
                </c:pt>
                <c:pt idx="94">
                  <c:v>44530</c:v>
                </c:pt>
                <c:pt idx="95">
                  <c:v>44561</c:v>
                </c:pt>
                <c:pt idx="96">
                  <c:v>44592</c:v>
                </c:pt>
                <c:pt idx="97">
                  <c:v>44620</c:v>
                </c:pt>
                <c:pt idx="98">
                  <c:v>44651</c:v>
                </c:pt>
                <c:pt idx="99">
                  <c:v>44681</c:v>
                </c:pt>
                <c:pt idx="100">
                  <c:v>44712</c:v>
                </c:pt>
                <c:pt idx="101">
                  <c:v>44742</c:v>
                </c:pt>
                <c:pt idx="102">
                  <c:v>44773</c:v>
                </c:pt>
                <c:pt idx="103">
                  <c:v>44804</c:v>
                </c:pt>
                <c:pt idx="104">
                  <c:v>44834</c:v>
                </c:pt>
                <c:pt idx="105">
                  <c:v>44865</c:v>
                </c:pt>
                <c:pt idx="106">
                  <c:v>44895</c:v>
                </c:pt>
                <c:pt idx="107">
                  <c:v>44926</c:v>
                </c:pt>
                <c:pt idx="108">
                  <c:v>44957</c:v>
                </c:pt>
                <c:pt idx="109">
                  <c:v>44985</c:v>
                </c:pt>
                <c:pt idx="110">
                  <c:v>45016</c:v>
                </c:pt>
                <c:pt idx="111">
                  <c:v>45046</c:v>
                </c:pt>
                <c:pt idx="112">
                  <c:v>45077</c:v>
                </c:pt>
                <c:pt idx="113">
                  <c:v>45107</c:v>
                </c:pt>
                <c:pt idx="114">
                  <c:v>45138</c:v>
                </c:pt>
                <c:pt idx="115">
                  <c:v>45169</c:v>
                </c:pt>
                <c:pt idx="116">
                  <c:v>45199</c:v>
                </c:pt>
                <c:pt idx="117">
                  <c:v>45230</c:v>
                </c:pt>
                <c:pt idx="118">
                  <c:v>45260</c:v>
                </c:pt>
                <c:pt idx="119">
                  <c:v>45291</c:v>
                </c:pt>
                <c:pt idx="120">
                  <c:v>45322</c:v>
                </c:pt>
                <c:pt idx="121">
                  <c:v>45351</c:v>
                </c:pt>
                <c:pt idx="122">
                  <c:v>45382</c:v>
                </c:pt>
                <c:pt idx="123">
                  <c:v>45412</c:v>
                </c:pt>
                <c:pt idx="124">
                  <c:v>45443</c:v>
                </c:pt>
                <c:pt idx="125">
                  <c:v>45473</c:v>
                </c:pt>
                <c:pt idx="126">
                  <c:v>45504</c:v>
                </c:pt>
                <c:pt idx="127">
                  <c:v>45535</c:v>
                </c:pt>
                <c:pt idx="128">
                  <c:v>45565</c:v>
                </c:pt>
                <c:pt idx="129">
                  <c:v>45596</c:v>
                </c:pt>
                <c:pt idx="130">
                  <c:v>45626</c:v>
                </c:pt>
                <c:pt idx="131">
                  <c:v>45657</c:v>
                </c:pt>
                <c:pt idx="132">
                  <c:v>45688</c:v>
                </c:pt>
                <c:pt idx="133">
                  <c:v>45716</c:v>
                </c:pt>
                <c:pt idx="134">
                  <c:v>45747</c:v>
                </c:pt>
                <c:pt idx="135">
                  <c:v>45777</c:v>
                </c:pt>
                <c:pt idx="136">
                  <c:v>45808</c:v>
                </c:pt>
                <c:pt idx="137">
                  <c:v>45838</c:v>
                </c:pt>
                <c:pt idx="138">
                  <c:v>45869</c:v>
                </c:pt>
                <c:pt idx="139">
                  <c:v>45900</c:v>
                </c:pt>
                <c:pt idx="140">
                  <c:v>45930</c:v>
                </c:pt>
                <c:pt idx="141">
                  <c:v>45961</c:v>
                </c:pt>
                <c:pt idx="142">
                  <c:v>45991</c:v>
                </c:pt>
                <c:pt idx="143">
                  <c:v>46022</c:v>
                </c:pt>
                <c:pt idx="144">
                  <c:v>46053</c:v>
                </c:pt>
                <c:pt idx="145">
                  <c:v>46081</c:v>
                </c:pt>
                <c:pt idx="146">
                  <c:v>46112</c:v>
                </c:pt>
                <c:pt idx="147">
                  <c:v>46142</c:v>
                </c:pt>
                <c:pt idx="148">
                  <c:v>46173</c:v>
                </c:pt>
                <c:pt idx="149">
                  <c:v>46203</c:v>
                </c:pt>
                <c:pt idx="150">
                  <c:v>46234</c:v>
                </c:pt>
                <c:pt idx="151">
                  <c:v>46265</c:v>
                </c:pt>
                <c:pt idx="152">
                  <c:v>46295</c:v>
                </c:pt>
                <c:pt idx="153">
                  <c:v>46326</c:v>
                </c:pt>
                <c:pt idx="154">
                  <c:v>46356</c:v>
                </c:pt>
                <c:pt idx="155">
                  <c:v>46387</c:v>
                </c:pt>
                <c:pt idx="156">
                  <c:v>46418</c:v>
                </c:pt>
                <c:pt idx="157">
                  <c:v>46446</c:v>
                </c:pt>
                <c:pt idx="158">
                  <c:v>46477</c:v>
                </c:pt>
                <c:pt idx="159">
                  <c:v>46507</c:v>
                </c:pt>
                <c:pt idx="160">
                  <c:v>46538</c:v>
                </c:pt>
                <c:pt idx="161">
                  <c:v>46568</c:v>
                </c:pt>
                <c:pt idx="162">
                  <c:v>46599</c:v>
                </c:pt>
                <c:pt idx="163">
                  <c:v>46630</c:v>
                </c:pt>
                <c:pt idx="164">
                  <c:v>46660</c:v>
                </c:pt>
                <c:pt idx="165">
                  <c:v>46691</c:v>
                </c:pt>
                <c:pt idx="166">
                  <c:v>46721</c:v>
                </c:pt>
                <c:pt idx="167">
                  <c:v>46752</c:v>
                </c:pt>
                <c:pt idx="168">
                  <c:v>46783</c:v>
                </c:pt>
                <c:pt idx="169">
                  <c:v>46812</c:v>
                </c:pt>
                <c:pt idx="170">
                  <c:v>46843</c:v>
                </c:pt>
                <c:pt idx="171">
                  <c:v>46873</c:v>
                </c:pt>
                <c:pt idx="172">
                  <c:v>46904</c:v>
                </c:pt>
                <c:pt idx="173">
                  <c:v>46934</c:v>
                </c:pt>
                <c:pt idx="174">
                  <c:v>46965</c:v>
                </c:pt>
                <c:pt idx="175">
                  <c:v>46996</c:v>
                </c:pt>
                <c:pt idx="176">
                  <c:v>47026</c:v>
                </c:pt>
                <c:pt idx="177">
                  <c:v>47057</c:v>
                </c:pt>
                <c:pt idx="178">
                  <c:v>47087</c:v>
                </c:pt>
                <c:pt idx="179">
                  <c:v>47118</c:v>
                </c:pt>
                <c:pt idx="180">
                  <c:v>47149</c:v>
                </c:pt>
                <c:pt idx="181">
                  <c:v>47177</c:v>
                </c:pt>
                <c:pt idx="182">
                  <c:v>47208</c:v>
                </c:pt>
                <c:pt idx="183">
                  <c:v>47238</c:v>
                </c:pt>
                <c:pt idx="184">
                  <c:v>47269</c:v>
                </c:pt>
                <c:pt idx="185">
                  <c:v>47299</c:v>
                </c:pt>
                <c:pt idx="186">
                  <c:v>47330</c:v>
                </c:pt>
                <c:pt idx="187">
                  <c:v>47361</c:v>
                </c:pt>
                <c:pt idx="188">
                  <c:v>47391</c:v>
                </c:pt>
                <c:pt idx="189">
                  <c:v>47422</c:v>
                </c:pt>
                <c:pt idx="190">
                  <c:v>47452</c:v>
                </c:pt>
                <c:pt idx="191">
                  <c:v>47483</c:v>
                </c:pt>
                <c:pt idx="192">
                  <c:v>47514</c:v>
                </c:pt>
                <c:pt idx="193">
                  <c:v>47542</c:v>
                </c:pt>
                <c:pt idx="194">
                  <c:v>47573</c:v>
                </c:pt>
                <c:pt idx="195">
                  <c:v>47603</c:v>
                </c:pt>
                <c:pt idx="196">
                  <c:v>47634</c:v>
                </c:pt>
                <c:pt idx="197">
                  <c:v>47664</c:v>
                </c:pt>
                <c:pt idx="198">
                  <c:v>47695</c:v>
                </c:pt>
                <c:pt idx="199">
                  <c:v>47726</c:v>
                </c:pt>
                <c:pt idx="200">
                  <c:v>47756</c:v>
                </c:pt>
                <c:pt idx="201">
                  <c:v>47787</c:v>
                </c:pt>
                <c:pt idx="202">
                  <c:v>47817</c:v>
                </c:pt>
                <c:pt idx="203">
                  <c:v>47848</c:v>
                </c:pt>
                <c:pt idx="204">
                  <c:v>47879</c:v>
                </c:pt>
                <c:pt idx="205">
                  <c:v>47907</c:v>
                </c:pt>
                <c:pt idx="206">
                  <c:v>47938</c:v>
                </c:pt>
                <c:pt idx="207">
                  <c:v>47968</c:v>
                </c:pt>
                <c:pt idx="208">
                  <c:v>47999</c:v>
                </c:pt>
                <c:pt idx="209">
                  <c:v>48029</c:v>
                </c:pt>
                <c:pt idx="210">
                  <c:v>48060</c:v>
                </c:pt>
                <c:pt idx="211">
                  <c:v>48091</c:v>
                </c:pt>
                <c:pt idx="212">
                  <c:v>48121</c:v>
                </c:pt>
                <c:pt idx="213">
                  <c:v>48152</c:v>
                </c:pt>
                <c:pt idx="214">
                  <c:v>48182</c:v>
                </c:pt>
                <c:pt idx="215">
                  <c:v>48213</c:v>
                </c:pt>
                <c:pt idx="216">
                  <c:v>48244</c:v>
                </c:pt>
                <c:pt idx="217">
                  <c:v>48273</c:v>
                </c:pt>
                <c:pt idx="218">
                  <c:v>48304</c:v>
                </c:pt>
                <c:pt idx="219">
                  <c:v>48334</c:v>
                </c:pt>
                <c:pt idx="220">
                  <c:v>48365</c:v>
                </c:pt>
                <c:pt idx="221">
                  <c:v>48395</c:v>
                </c:pt>
                <c:pt idx="222">
                  <c:v>48426</c:v>
                </c:pt>
                <c:pt idx="223">
                  <c:v>48457</c:v>
                </c:pt>
                <c:pt idx="224">
                  <c:v>48487</c:v>
                </c:pt>
                <c:pt idx="225">
                  <c:v>48518</c:v>
                </c:pt>
                <c:pt idx="226">
                  <c:v>48548</c:v>
                </c:pt>
                <c:pt idx="227">
                  <c:v>48579</c:v>
                </c:pt>
                <c:pt idx="228">
                  <c:v>48610</c:v>
                </c:pt>
                <c:pt idx="229">
                  <c:v>48638</c:v>
                </c:pt>
                <c:pt idx="230">
                  <c:v>48669</c:v>
                </c:pt>
                <c:pt idx="231">
                  <c:v>48699</c:v>
                </c:pt>
                <c:pt idx="232">
                  <c:v>48730</c:v>
                </c:pt>
                <c:pt idx="233">
                  <c:v>48760</c:v>
                </c:pt>
                <c:pt idx="234">
                  <c:v>48791</c:v>
                </c:pt>
                <c:pt idx="235">
                  <c:v>48822</c:v>
                </c:pt>
                <c:pt idx="236">
                  <c:v>48852</c:v>
                </c:pt>
                <c:pt idx="237">
                  <c:v>48883</c:v>
                </c:pt>
                <c:pt idx="238">
                  <c:v>48913</c:v>
                </c:pt>
                <c:pt idx="239">
                  <c:v>48944</c:v>
                </c:pt>
                <c:pt idx="240">
                  <c:v>48975</c:v>
                </c:pt>
                <c:pt idx="241">
                  <c:v>49003</c:v>
                </c:pt>
                <c:pt idx="242">
                  <c:v>49034</c:v>
                </c:pt>
                <c:pt idx="243">
                  <c:v>49064</c:v>
                </c:pt>
                <c:pt idx="244">
                  <c:v>49095</c:v>
                </c:pt>
                <c:pt idx="245">
                  <c:v>49125</c:v>
                </c:pt>
                <c:pt idx="246">
                  <c:v>49156</c:v>
                </c:pt>
                <c:pt idx="247">
                  <c:v>49187</c:v>
                </c:pt>
                <c:pt idx="248">
                  <c:v>49217</c:v>
                </c:pt>
                <c:pt idx="249">
                  <c:v>49248</c:v>
                </c:pt>
                <c:pt idx="250">
                  <c:v>49278</c:v>
                </c:pt>
                <c:pt idx="251">
                  <c:v>49309</c:v>
                </c:pt>
                <c:pt idx="252">
                  <c:v>49340</c:v>
                </c:pt>
                <c:pt idx="253">
                  <c:v>49368</c:v>
                </c:pt>
                <c:pt idx="254">
                  <c:v>49399</c:v>
                </c:pt>
                <c:pt idx="255">
                  <c:v>49429</c:v>
                </c:pt>
                <c:pt idx="256">
                  <c:v>49460</c:v>
                </c:pt>
                <c:pt idx="257">
                  <c:v>49490</c:v>
                </c:pt>
                <c:pt idx="258">
                  <c:v>49521</c:v>
                </c:pt>
                <c:pt idx="259">
                  <c:v>49552</c:v>
                </c:pt>
                <c:pt idx="260">
                  <c:v>49582</c:v>
                </c:pt>
                <c:pt idx="261">
                  <c:v>49613</c:v>
                </c:pt>
                <c:pt idx="262">
                  <c:v>49643</c:v>
                </c:pt>
                <c:pt idx="263">
                  <c:v>49674</c:v>
                </c:pt>
                <c:pt idx="264">
                  <c:v>49705</c:v>
                </c:pt>
                <c:pt idx="265">
                  <c:v>49734</c:v>
                </c:pt>
                <c:pt idx="266">
                  <c:v>49765</c:v>
                </c:pt>
                <c:pt idx="267">
                  <c:v>49795</c:v>
                </c:pt>
                <c:pt idx="268">
                  <c:v>49826</c:v>
                </c:pt>
                <c:pt idx="269">
                  <c:v>49856</c:v>
                </c:pt>
                <c:pt idx="270">
                  <c:v>49887</c:v>
                </c:pt>
                <c:pt idx="271">
                  <c:v>49918</c:v>
                </c:pt>
                <c:pt idx="272">
                  <c:v>49948</c:v>
                </c:pt>
                <c:pt idx="273">
                  <c:v>49979</c:v>
                </c:pt>
                <c:pt idx="274">
                  <c:v>50009</c:v>
                </c:pt>
                <c:pt idx="275">
                  <c:v>50040</c:v>
                </c:pt>
                <c:pt idx="276">
                  <c:v>50071</c:v>
                </c:pt>
                <c:pt idx="277">
                  <c:v>50099</c:v>
                </c:pt>
                <c:pt idx="278">
                  <c:v>50130</c:v>
                </c:pt>
                <c:pt idx="279">
                  <c:v>50160</c:v>
                </c:pt>
                <c:pt idx="280">
                  <c:v>50191</c:v>
                </c:pt>
                <c:pt idx="281">
                  <c:v>50221</c:v>
                </c:pt>
                <c:pt idx="282">
                  <c:v>50252</c:v>
                </c:pt>
                <c:pt idx="283">
                  <c:v>50283</c:v>
                </c:pt>
                <c:pt idx="284">
                  <c:v>50313</c:v>
                </c:pt>
                <c:pt idx="285">
                  <c:v>50344</c:v>
                </c:pt>
                <c:pt idx="286">
                  <c:v>50374</c:v>
                </c:pt>
                <c:pt idx="287">
                  <c:v>50405</c:v>
                </c:pt>
                <c:pt idx="288">
                  <c:v>50436</c:v>
                </c:pt>
                <c:pt idx="289">
                  <c:v>50464</c:v>
                </c:pt>
                <c:pt idx="290">
                  <c:v>50495</c:v>
                </c:pt>
                <c:pt idx="291">
                  <c:v>50525</c:v>
                </c:pt>
                <c:pt idx="292">
                  <c:v>50556</c:v>
                </c:pt>
                <c:pt idx="293">
                  <c:v>50586</c:v>
                </c:pt>
                <c:pt idx="294">
                  <c:v>50617</c:v>
                </c:pt>
                <c:pt idx="295">
                  <c:v>50648</c:v>
                </c:pt>
                <c:pt idx="296">
                  <c:v>50678</c:v>
                </c:pt>
                <c:pt idx="297">
                  <c:v>50709</c:v>
                </c:pt>
                <c:pt idx="298">
                  <c:v>50739</c:v>
                </c:pt>
                <c:pt idx="299">
                  <c:v>50770</c:v>
                </c:pt>
                <c:pt idx="300">
                  <c:v>50801</c:v>
                </c:pt>
                <c:pt idx="301">
                  <c:v>50829</c:v>
                </c:pt>
                <c:pt idx="302">
                  <c:v>50860</c:v>
                </c:pt>
                <c:pt idx="303">
                  <c:v>50890</c:v>
                </c:pt>
                <c:pt idx="304">
                  <c:v>50921</c:v>
                </c:pt>
                <c:pt idx="305">
                  <c:v>50951</c:v>
                </c:pt>
                <c:pt idx="306">
                  <c:v>50982</c:v>
                </c:pt>
                <c:pt idx="307">
                  <c:v>51013</c:v>
                </c:pt>
                <c:pt idx="308">
                  <c:v>51043</c:v>
                </c:pt>
                <c:pt idx="309">
                  <c:v>51074</c:v>
                </c:pt>
                <c:pt idx="310">
                  <c:v>51104</c:v>
                </c:pt>
                <c:pt idx="311">
                  <c:v>51135</c:v>
                </c:pt>
                <c:pt idx="312">
                  <c:v>51166</c:v>
                </c:pt>
                <c:pt idx="313">
                  <c:v>51195</c:v>
                </c:pt>
                <c:pt idx="314">
                  <c:v>51226</c:v>
                </c:pt>
                <c:pt idx="315">
                  <c:v>51256</c:v>
                </c:pt>
                <c:pt idx="316">
                  <c:v>51287</c:v>
                </c:pt>
                <c:pt idx="317">
                  <c:v>51317</c:v>
                </c:pt>
                <c:pt idx="318">
                  <c:v>51348</c:v>
                </c:pt>
                <c:pt idx="319">
                  <c:v>51379</c:v>
                </c:pt>
                <c:pt idx="320">
                  <c:v>51409</c:v>
                </c:pt>
                <c:pt idx="321">
                  <c:v>51440</c:v>
                </c:pt>
                <c:pt idx="322">
                  <c:v>51470</c:v>
                </c:pt>
                <c:pt idx="323">
                  <c:v>51501</c:v>
                </c:pt>
                <c:pt idx="324">
                  <c:v>51532</c:v>
                </c:pt>
                <c:pt idx="325">
                  <c:v>51560</c:v>
                </c:pt>
                <c:pt idx="326">
                  <c:v>51591</c:v>
                </c:pt>
                <c:pt idx="327">
                  <c:v>51621</c:v>
                </c:pt>
                <c:pt idx="328">
                  <c:v>51652</c:v>
                </c:pt>
                <c:pt idx="329">
                  <c:v>51682</c:v>
                </c:pt>
                <c:pt idx="330">
                  <c:v>51713</c:v>
                </c:pt>
                <c:pt idx="331">
                  <c:v>51744</c:v>
                </c:pt>
                <c:pt idx="332">
                  <c:v>51774</c:v>
                </c:pt>
                <c:pt idx="333">
                  <c:v>51805</c:v>
                </c:pt>
                <c:pt idx="334">
                  <c:v>51835</c:v>
                </c:pt>
                <c:pt idx="335">
                  <c:v>51866</c:v>
                </c:pt>
                <c:pt idx="336">
                  <c:v>51897</c:v>
                </c:pt>
                <c:pt idx="337">
                  <c:v>51925</c:v>
                </c:pt>
                <c:pt idx="338">
                  <c:v>51956</c:v>
                </c:pt>
                <c:pt idx="339">
                  <c:v>51986</c:v>
                </c:pt>
                <c:pt idx="340">
                  <c:v>52017</c:v>
                </c:pt>
                <c:pt idx="341">
                  <c:v>52047</c:v>
                </c:pt>
                <c:pt idx="342">
                  <c:v>52078</c:v>
                </c:pt>
                <c:pt idx="343">
                  <c:v>52109</c:v>
                </c:pt>
                <c:pt idx="344">
                  <c:v>52139</c:v>
                </c:pt>
                <c:pt idx="345">
                  <c:v>52170</c:v>
                </c:pt>
                <c:pt idx="346">
                  <c:v>52200</c:v>
                </c:pt>
                <c:pt idx="347">
                  <c:v>52231</c:v>
                </c:pt>
                <c:pt idx="348">
                  <c:v>52262</c:v>
                </c:pt>
                <c:pt idx="349">
                  <c:v>52290</c:v>
                </c:pt>
                <c:pt idx="350">
                  <c:v>52321</c:v>
                </c:pt>
                <c:pt idx="351">
                  <c:v>52351</c:v>
                </c:pt>
                <c:pt idx="352">
                  <c:v>52382</c:v>
                </c:pt>
                <c:pt idx="353">
                  <c:v>52412</c:v>
                </c:pt>
                <c:pt idx="354">
                  <c:v>52443</c:v>
                </c:pt>
                <c:pt idx="355">
                  <c:v>52474</c:v>
                </c:pt>
                <c:pt idx="356">
                  <c:v>52504</c:v>
                </c:pt>
                <c:pt idx="357">
                  <c:v>52535</c:v>
                </c:pt>
                <c:pt idx="358">
                  <c:v>52565</c:v>
                </c:pt>
                <c:pt idx="359">
                  <c:v>52596</c:v>
                </c:pt>
                <c:pt idx="360">
                  <c:v>52627</c:v>
                </c:pt>
              </c:numCache>
            </c:numRef>
          </c:cat>
          <c:val>
            <c:numRef>
              <c:f>'Amortisation Profiles'!$R$5:$R$365</c:f>
              <c:numCache>
                <c:formatCode>#,##0.00</c:formatCode>
                <c:ptCount val="361"/>
                <c:pt idx="0">
                  <c:v>5082600077.8699999</c:v>
                </c:pt>
                <c:pt idx="1">
                  <c:v>5014668343.9629803</c:v>
                </c:pt>
                <c:pt idx="2">
                  <c:v>4947539969.8507996</c:v>
                </c:pt>
                <c:pt idx="3">
                  <c:v>4881206146.6975698</c:v>
                </c:pt>
                <c:pt idx="4">
                  <c:v>4815594651.6565704</c:v>
                </c:pt>
                <c:pt idx="5">
                  <c:v>4750744304.3394299</c:v>
                </c:pt>
                <c:pt idx="6">
                  <c:v>4687079891.3183298</c:v>
                </c:pt>
                <c:pt idx="7">
                  <c:v>4624188646.8616505</c:v>
                </c:pt>
                <c:pt idx="8">
                  <c:v>4561767482.2006903</c:v>
                </c:pt>
                <c:pt idx="9">
                  <c:v>4498569458.3794498</c:v>
                </c:pt>
                <c:pt idx="10">
                  <c:v>4437319551.5128603</c:v>
                </c:pt>
                <c:pt idx="11">
                  <c:v>4376464963.8049603</c:v>
                </c:pt>
                <c:pt idx="12">
                  <c:v>4316025674.8781996</c:v>
                </c:pt>
                <c:pt idx="13">
                  <c:v>4257157727.1894002</c:v>
                </c:pt>
                <c:pt idx="14">
                  <c:v>4198526279.05058</c:v>
                </c:pt>
                <c:pt idx="15">
                  <c:v>4140124917.7536502</c:v>
                </c:pt>
                <c:pt idx="16">
                  <c:v>4082361683.8909302</c:v>
                </c:pt>
                <c:pt idx="17">
                  <c:v>4024999582.2860198</c:v>
                </c:pt>
                <c:pt idx="18">
                  <c:v>3968713277.4932399</c:v>
                </c:pt>
                <c:pt idx="19">
                  <c:v>3912991681.6377001</c:v>
                </c:pt>
                <c:pt idx="20">
                  <c:v>3857422596.2101698</c:v>
                </c:pt>
                <c:pt idx="21">
                  <c:v>3802688697.3601298</c:v>
                </c:pt>
                <c:pt idx="22">
                  <c:v>3749098881.6206698</c:v>
                </c:pt>
                <c:pt idx="23">
                  <c:v>3697195585.2266698</c:v>
                </c:pt>
                <c:pt idx="24">
                  <c:v>3645661922.7497702</c:v>
                </c:pt>
                <c:pt idx="25">
                  <c:v>3594773226.6407499</c:v>
                </c:pt>
                <c:pt idx="26">
                  <c:v>3544629830.8463001</c:v>
                </c:pt>
                <c:pt idx="27">
                  <c:v>3495064449.2308002</c:v>
                </c:pt>
                <c:pt idx="28">
                  <c:v>3446084077.7493501</c:v>
                </c:pt>
                <c:pt idx="29">
                  <c:v>3397520360.0359201</c:v>
                </c:pt>
                <c:pt idx="30">
                  <c:v>3349017835.5889201</c:v>
                </c:pt>
                <c:pt idx="31">
                  <c:v>3301398394.6708598</c:v>
                </c:pt>
                <c:pt idx="32">
                  <c:v>3254347391.5868502</c:v>
                </c:pt>
                <c:pt idx="33">
                  <c:v>3207956508.46736</c:v>
                </c:pt>
                <c:pt idx="34">
                  <c:v>3162200781.8910799</c:v>
                </c:pt>
                <c:pt idx="35">
                  <c:v>3117058759.6460199</c:v>
                </c:pt>
                <c:pt idx="36">
                  <c:v>3072026564.3461099</c:v>
                </c:pt>
                <c:pt idx="37">
                  <c:v>3027164970.2614298</c:v>
                </c:pt>
                <c:pt idx="38">
                  <c:v>2983399869.1255698</c:v>
                </c:pt>
                <c:pt idx="39">
                  <c:v>2940044632.77177</c:v>
                </c:pt>
                <c:pt idx="40">
                  <c:v>2897211727.8887401</c:v>
                </c:pt>
                <c:pt idx="41">
                  <c:v>2854939248.8863702</c:v>
                </c:pt>
                <c:pt idx="42">
                  <c:v>2813072757.4773102</c:v>
                </c:pt>
                <c:pt idx="43">
                  <c:v>2771767656.4707298</c:v>
                </c:pt>
                <c:pt idx="44">
                  <c:v>2730242007.6960201</c:v>
                </c:pt>
                <c:pt idx="45">
                  <c:v>2690288718.3789601</c:v>
                </c:pt>
                <c:pt idx="46">
                  <c:v>2650686563.96176</c:v>
                </c:pt>
                <c:pt idx="47">
                  <c:v>2611509377.3260598</c:v>
                </c:pt>
                <c:pt idx="48">
                  <c:v>2572815144.2876801</c:v>
                </c:pt>
                <c:pt idx="49">
                  <c:v>2534688563.8664398</c:v>
                </c:pt>
                <c:pt idx="50">
                  <c:v>2497059808.5397201</c:v>
                </c:pt>
                <c:pt idx="51">
                  <c:v>2459912446.6289001</c:v>
                </c:pt>
                <c:pt idx="52">
                  <c:v>2423135846.2018099</c:v>
                </c:pt>
                <c:pt idx="53">
                  <c:v>2386487129.5795202</c:v>
                </c:pt>
                <c:pt idx="54">
                  <c:v>2350514444.5718899</c:v>
                </c:pt>
                <c:pt idx="55">
                  <c:v>2314041627.1164999</c:v>
                </c:pt>
                <c:pt idx="56">
                  <c:v>2278970460.1750798</c:v>
                </c:pt>
                <c:pt idx="57">
                  <c:v>2244475796.7172499</c:v>
                </c:pt>
                <c:pt idx="58">
                  <c:v>2210208033.5086002</c:v>
                </c:pt>
                <c:pt idx="59">
                  <c:v>2176613520.9918399</c:v>
                </c:pt>
                <c:pt idx="60">
                  <c:v>2143027671.12889</c:v>
                </c:pt>
                <c:pt idx="61">
                  <c:v>2110127593.8901401</c:v>
                </c:pt>
                <c:pt idx="62">
                  <c:v>2077781166.4242301</c:v>
                </c:pt>
                <c:pt idx="63">
                  <c:v>2045833048.64382</c:v>
                </c:pt>
                <c:pt idx="64">
                  <c:v>2014170859.14922</c:v>
                </c:pt>
                <c:pt idx="65">
                  <c:v>1982948059.02722</c:v>
                </c:pt>
                <c:pt idx="66">
                  <c:v>1952212660.4747601</c:v>
                </c:pt>
                <c:pt idx="67">
                  <c:v>1921717868.9894199</c:v>
                </c:pt>
                <c:pt idx="68">
                  <c:v>1891748550.15395</c:v>
                </c:pt>
                <c:pt idx="69">
                  <c:v>1862085852.1777799</c:v>
                </c:pt>
                <c:pt idx="70">
                  <c:v>1832572664.8939199</c:v>
                </c:pt>
                <c:pt idx="71">
                  <c:v>1803712858.3399401</c:v>
                </c:pt>
                <c:pt idx="72">
                  <c:v>1775312596.4890599</c:v>
                </c:pt>
                <c:pt idx="73">
                  <c:v>1747285858.82794</c:v>
                </c:pt>
                <c:pt idx="74">
                  <c:v>1719186299.5393701</c:v>
                </c:pt>
                <c:pt idx="75">
                  <c:v>1691883714.66222</c:v>
                </c:pt>
                <c:pt idx="76">
                  <c:v>1664937722.5646801</c:v>
                </c:pt>
                <c:pt idx="77">
                  <c:v>1638320709.67028</c:v>
                </c:pt>
                <c:pt idx="78">
                  <c:v>1611967016.1166201</c:v>
                </c:pt>
                <c:pt idx="79">
                  <c:v>1585875063.20489</c:v>
                </c:pt>
                <c:pt idx="80">
                  <c:v>1560214058.3496301</c:v>
                </c:pt>
                <c:pt idx="81">
                  <c:v>1534954522.90956</c:v>
                </c:pt>
                <c:pt idx="82">
                  <c:v>1509831149.82094</c:v>
                </c:pt>
                <c:pt idx="83">
                  <c:v>1484927211.53598</c:v>
                </c:pt>
                <c:pt idx="84">
                  <c:v>1460674344.4094</c:v>
                </c:pt>
                <c:pt idx="85">
                  <c:v>1436802039.96896</c:v>
                </c:pt>
                <c:pt idx="86">
                  <c:v>1413375809.5787499</c:v>
                </c:pt>
                <c:pt idx="87">
                  <c:v>1389237026.2361</c:v>
                </c:pt>
                <c:pt idx="88">
                  <c:v>1366191737.0315199</c:v>
                </c:pt>
                <c:pt idx="89">
                  <c:v>1343515499.4930999</c:v>
                </c:pt>
                <c:pt idx="90">
                  <c:v>1321045564.50652</c:v>
                </c:pt>
                <c:pt idx="91">
                  <c:v>1299202385.34091</c:v>
                </c:pt>
                <c:pt idx="92">
                  <c:v>1276884168.9129601</c:v>
                </c:pt>
                <c:pt idx="93">
                  <c:v>1255613813.61624</c:v>
                </c:pt>
                <c:pt idx="94">
                  <c:v>1234750849.5434301</c:v>
                </c:pt>
                <c:pt idx="95">
                  <c:v>1214338552.40044</c:v>
                </c:pt>
                <c:pt idx="96">
                  <c:v>1193778065.49312</c:v>
                </c:pt>
                <c:pt idx="97">
                  <c:v>1173922093.36836</c:v>
                </c:pt>
                <c:pt idx="98">
                  <c:v>1154282530.76807</c:v>
                </c:pt>
                <c:pt idx="99">
                  <c:v>1134803823.5581999</c:v>
                </c:pt>
                <c:pt idx="100">
                  <c:v>1115742172.26478</c:v>
                </c:pt>
                <c:pt idx="101">
                  <c:v>1097104052.32671</c:v>
                </c:pt>
                <c:pt idx="102">
                  <c:v>1078528342.8714199</c:v>
                </c:pt>
                <c:pt idx="103">
                  <c:v>1060408901.0696</c:v>
                </c:pt>
                <c:pt idx="104">
                  <c:v>1042734632.95784</c:v>
                </c:pt>
                <c:pt idx="105">
                  <c:v>1025244051.13866</c:v>
                </c:pt>
                <c:pt idx="106">
                  <c:v>1008022021.34905</c:v>
                </c:pt>
                <c:pt idx="107">
                  <c:v>991238967.48273003</c:v>
                </c:pt>
                <c:pt idx="108">
                  <c:v>974505657.81806803</c:v>
                </c:pt>
                <c:pt idx="109">
                  <c:v>958353954.910074</c:v>
                </c:pt>
                <c:pt idx="110">
                  <c:v>942205996.29084301</c:v>
                </c:pt>
                <c:pt idx="111">
                  <c:v>926409860.77681994</c:v>
                </c:pt>
                <c:pt idx="112">
                  <c:v>910706070.57345498</c:v>
                </c:pt>
                <c:pt idx="113">
                  <c:v>895203662.71039402</c:v>
                </c:pt>
                <c:pt idx="114">
                  <c:v>880282019.38391304</c:v>
                </c:pt>
                <c:pt idx="115">
                  <c:v>865735781.29549599</c:v>
                </c:pt>
                <c:pt idx="116">
                  <c:v>851341808.15250301</c:v>
                </c:pt>
                <c:pt idx="117">
                  <c:v>837276734.40735197</c:v>
                </c:pt>
                <c:pt idx="118">
                  <c:v>823380006.08895195</c:v>
                </c:pt>
                <c:pt idx="119">
                  <c:v>809903661.65449297</c:v>
                </c:pt>
                <c:pt idx="120">
                  <c:v>796562453.96983194</c:v>
                </c:pt>
                <c:pt idx="121">
                  <c:v>783346404.13444901</c:v>
                </c:pt>
                <c:pt idx="122">
                  <c:v>770372512.57902205</c:v>
                </c:pt>
                <c:pt idx="123">
                  <c:v>757590570.92952394</c:v>
                </c:pt>
                <c:pt idx="124">
                  <c:v>745009212.66612804</c:v>
                </c:pt>
                <c:pt idx="125">
                  <c:v>732590138.16575694</c:v>
                </c:pt>
                <c:pt idx="126">
                  <c:v>720321281.39922202</c:v>
                </c:pt>
                <c:pt idx="127">
                  <c:v>708232049.06624103</c:v>
                </c:pt>
                <c:pt idx="128">
                  <c:v>696227522.79643703</c:v>
                </c:pt>
                <c:pt idx="129">
                  <c:v>684343616.10274506</c:v>
                </c:pt>
                <c:pt idx="130">
                  <c:v>672669375.40912795</c:v>
                </c:pt>
                <c:pt idx="131">
                  <c:v>661214597.38177598</c:v>
                </c:pt>
                <c:pt idx="132">
                  <c:v>649910778.13883698</c:v>
                </c:pt>
                <c:pt idx="133">
                  <c:v>638748210.43569696</c:v>
                </c:pt>
                <c:pt idx="134">
                  <c:v>627493241.086254</c:v>
                </c:pt>
                <c:pt idx="135">
                  <c:v>616596584.53600895</c:v>
                </c:pt>
                <c:pt idx="136">
                  <c:v>605884351.83550096</c:v>
                </c:pt>
                <c:pt idx="137">
                  <c:v>595294060.30882001</c:v>
                </c:pt>
                <c:pt idx="138">
                  <c:v>584818070.44660103</c:v>
                </c:pt>
                <c:pt idx="139">
                  <c:v>574471219.09840405</c:v>
                </c:pt>
                <c:pt idx="140">
                  <c:v>564278514.516276</c:v>
                </c:pt>
                <c:pt idx="141">
                  <c:v>554307358.25732303</c:v>
                </c:pt>
                <c:pt idx="142">
                  <c:v>544484769.68243206</c:v>
                </c:pt>
                <c:pt idx="143">
                  <c:v>534570559.78647703</c:v>
                </c:pt>
                <c:pt idx="144">
                  <c:v>524936978.91056103</c:v>
                </c:pt>
                <c:pt idx="145">
                  <c:v>515536013.87763202</c:v>
                </c:pt>
                <c:pt idx="146">
                  <c:v>506083028.768812</c:v>
                </c:pt>
                <c:pt idx="147">
                  <c:v>496971149.022717</c:v>
                </c:pt>
                <c:pt idx="148">
                  <c:v>487992033.97487903</c:v>
                </c:pt>
                <c:pt idx="149">
                  <c:v>479037531.82446802</c:v>
                </c:pt>
                <c:pt idx="150">
                  <c:v>470180664.90215898</c:v>
                </c:pt>
                <c:pt idx="151">
                  <c:v>461519583.62920499</c:v>
                </c:pt>
                <c:pt idx="152">
                  <c:v>452896493.35866398</c:v>
                </c:pt>
                <c:pt idx="153">
                  <c:v>444368592.104828</c:v>
                </c:pt>
                <c:pt idx="154">
                  <c:v>436114805.08951199</c:v>
                </c:pt>
                <c:pt idx="155">
                  <c:v>427994521.39127702</c:v>
                </c:pt>
                <c:pt idx="156">
                  <c:v>419834969.58260602</c:v>
                </c:pt>
                <c:pt idx="157">
                  <c:v>412066396.31205797</c:v>
                </c:pt>
                <c:pt idx="158">
                  <c:v>404270934.695535</c:v>
                </c:pt>
                <c:pt idx="159">
                  <c:v>396793573.02613801</c:v>
                </c:pt>
                <c:pt idx="160">
                  <c:v>389427451.306063</c:v>
                </c:pt>
                <c:pt idx="161">
                  <c:v>382147584.22220498</c:v>
                </c:pt>
                <c:pt idx="162">
                  <c:v>375068350.24743098</c:v>
                </c:pt>
                <c:pt idx="163">
                  <c:v>367877305.48872799</c:v>
                </c:pt>
                <c:pt idx="164">
                  <c:v>361066760.09564799</c:v>
                </c:pt>
                <c:pt idx="165">
                  <c:v>354356094.18855</c:v>
                </c:pt>
                <c:pt idx="166">
                  <c:v>347794874.56810498</c:v>
                </c:pt>
                <c:pt idx="167">
                  <c:v>341289776.43812001</c:v>
                </c:pt>
                <c:pt idx="168">
                  <c:v>335019012.31288999</c:v>
                </c:pt>
                <c:pt idx="169">
                  <c:v>328786509.25811899</c:v>
                </c:pt>
                <c:pt idx="170">
                  <c:v>322727813.43098003</c:v>
                </c:pt>
                <c:pt idx="171">
                  <c:v>316691774.25826299</c:v>
                </c:pt>
                <c:pt idx="172">
                  <c:v>310820366.036843</c:v>
                </c:pt>
                <c:pt idx="173">
                  <c:v>305034341.28182697</c:v>
                </c:pt>
                <c:pt idx="174">
                  <c:v>299221219.43539703</c:v>
                </c:pt>
                <c:pt idx="175">
                  <c:v>293545094.32810199</c:v>
                </c:pt>
                <c:pt idx="176">
                  <c:v>287989890.633488</c:v>
                </c:pt>
                <c:pt idx="177">
                  <c:v>282554447.99588901</c:v>
                </c:pt>
                <c:pt idx="178">
                  <c:v>277210226.34660101</c:v>
                </c:pt>
                <c:pt idx="179">
                  <c:v>271848386.18058002</c:v>
                </c:pt>
                <c:pt idx="180">
                  <c:v>266652006.048282</c:v>
                </c:pt>
                <c:pt idx="181">
                  <c:v>261524013.21756601</c:v>
                </c:pt>
                <c:pt idx="182">
                  <c:v>256484914.615484</c:v>
                </c:pt>
                <c:pt idx="183">
                  <c:v>251514858.75758201</c:v>
                </c:pt>
                <c:pt idx="184">
                  <c:v>246557042.02945799</c:v>
                </c:pt>
                <c:pt idx="185">
                  <c:v>241722712.806633</c:v>
                </c:pt>
                <c:pt idx="186">
                  <c:v>236953960.20913899</c:v>
                </c:pt>
                <c:pt idx="187">
                  <c:v>232256833.576902</c:v>
                </c:pt>
                <c:pt idx="188">
                  <c:v>227627180.68573299</c:v>
                </c:pt>
                <c:pt idx="189">
                  <c:v>223063590.112627</c:v>
                </c:pt>
                <c:pt idx="190">
                  <c:v>218514597.287258</c:v>
                </c:pt>
                <c:pt idx="191">
                  <c:v>214003674.30718499</c:v>
                </c:pt>
                <c:pt idx="192">
                  <c:v>209658410.28669599</c:v>
                </c:pt>
                <c:pt idx="193">
                  <c:v>205384144.524389</c:v>
                </c:pt>
                <c:pt idx="194">
                  <c:v>201174432.544862</c:v>
                </c:pt>
                <c:pt idx="195">
                  <c:v>196980985.088485</c:v>
                </c:pt>
                <c:pt idx="196">
                  <c:v>192758930.52667001</c:v>
                </c:pt>
                <c:pt idx="197">
                  <c:v>188694232.23460799</c:v>
                </c:pt>
                <c:pt idx="198">
                  <c:v>184724907.65800199</c:v>
                </c:pt>
                <c:pt idx="199">
                  <c:v>180832544.75569299</c:v>
                </c:pt>
                <c:pt idx="200">
                  <c:v>176998153.53981701</c:v>
                </c:pt>
                <c:pt idx="201">
                  <c:v>173114861.05747601</c:v>
                </c:pt>
                <c:pt idx="202">
                  <c:v>169410747.545295</c:v>
                </c:pt>
                <c:pt idx="203">
                  <c:v>165767794.001109</c:v>
                </c:pt>
                <c:pt idx="204">
                  <c:v>162131031.66446501</c:v>
                </c:pt>
                <c:pt idx="205">
                  <c:v>158610990.47218701</c:v>
                </c:pt>
                <c:pt idx="206">
                  <c:v>155057425.45124501</c:v>
                </c:pt>
                <c:pt idx="207">
                  <c:v>151650306.33325201</c:v>
                </c:pt>
                <c:pt idx="208">
                  <c:v>148299913.65871701</c:v>
                </c:pt>
                <c:pt idx="209">
                  <c:v>144988370.25815099</c:v>
                </c:pt>
                <c:pt idx="210">
                  <c:v>141748048.243835</c:v>
                </c:pt>
                <c:pt idx="211">
                  <c:v>138565622.534518</c:v>
                </c:pt>
                <c:pt idx="212">
                  <c:v>135415948.796738</c:v>
                </c:pt>
                <c:pt idx="213">
                  <c:v>132353030.09842899</c:v>
                </c:pt>
                <c:pt idx="214">
                  <c:v>129345251.06314901</c:v>
                </c:pt>
                <c:pt idx="215">
                  <c:v>126404712.72306401</c:v>
                </c:pt>
                <c:pt idx="216">
                  <c:v>123577449.455567</c:v>
                </c:pt>
                <c:pt idx="217">
                  <c:v>120848650.129813</c:v>
                </c:pt>
                <c:pt idx="218">
                  <c:v>118166850.629898</c:v>
                </c:pt>
                <c:pt idx="219">
                  <c:v>115442595.28895199</c:v>
                </c:pt>
                <c:pt idx="220">
                  <c:v>112817709.459075</c:v>
                </c:pt>
                <c:pt idx="221">
                  <c:v>110331031.946697</c:v>
                </c:pt>
                <c:pt idx="222">
                  <c:v>107893341.525754</c:v>
                </c:pt>
                <c:pt idx="223">
                  <c:v>105518214.09640799</c:v>
                </c:pt>
                <c:pt idx="224">
                  <c:v>103192936.629786</c:v>
                </c:pt>
                <c:pt idx="225">
                  <c:v>100911717.606755</c:v>
                </c:pt>
                <c:pt idx="226">
                  <c:v>98674906.908196002</c:v>
                </c:pt>
                <c:pt idx="227">
                  <c:v>96480631.516792998</c:v>
                </c:pt>
                <c:pt idx="228">
                  <c:v>94326371.260911003</c:v>
                </c:pt>
                <c:pt idx="229">
                  <c:v>92212485.857313007</c:v>
                </c:pt>
                <c:pt idx="230">
                  <c:v>90133236.251773998</c:v>
                </c:pt>
                <c:pt idx="231">
                  <c:v>88089215.541695997</c:v>
                </c:pt>
                <c:pt idx="232">
                  <c:v>86081103.933969006</c:v>
                </c:pt>
                <c:pt idx="233">
                  <c:v>84084149.354956001</c:v>
                </c:pt>
                <c:pt idx="234">
                  <c:v>82150989.240924001</c:v>
                </c:pt>
                <c:pt idx="235">
                  <c:v>80257260.969448999</c:v>
                </c:pt>
                <c:pt idx="236">
                  <c:v>78398160.046987996</c:v>
                </c:pt>
                <c:pt idx="237">
                  <c:v>76573682.230406001</c:v>
                </c:pt>
                <c:pt idx="238">
                  <c:v>74783857.252287999</c:v>
                </c:pt>
                <c:pt idx="239">
                  <c:v>73027937.295565993</c:v>
                </c:pt>
                <c:pt idx="240">
                  <c:v>71298672.106916994</c:v>
                </c:pt>
                <c:pt idx="241">
                  <c:v>69596490.301184997</c:v>
                </c:pt>
                <c:pt idx="242">
                  <c:v>67919725.714349002</c:v>
                </c:pt>
                <c:pt idx="243">
                  <c:v>66268348.892006002</c:v>
                </c:pt>
                <c:pt idx="244">
                  <c:v>64640720.426689997</c:v>
                </c:pt>
                <c:pt idx="245">
                  <c:v>63042008.963955</c:v>
                </c:pt>
                <c:pt idx="246">
                  <c:v>61469721.49064</c:v>
                </c:pt>
                <c:pt idx="247">
                  <c:v>59924364.688628003</c:v>
                </c:pt>
                <c:pt idx="248">
                  <c:v>58405587.148316003</c:v>
                </c:pt>
                <c:pt idx="249">
                  <c:v>56910454.065847002</c:v>
                </c:pt>
                <c:pt idx="250">
                  <c:v>55440683.169725001</c:v>
                </c:pt>
                <c:pt idx="251">
                  <c:v>53996014.075043</c:v>
                </c:pt>
                <c:pt idx="252">
                  <c:v>52574865.786921002</c:v>
                </c:pt>
                <c:pt idx="253">
                  <c:v>51178527.763547003</c:v>
                </c:pt>
                <c:pt idx="254">
                  <c:v>49803393.308057003</c:v>
                </c:pt>
                <c:pt idx="255">
                  <c:v>48450002.738086998</c:v>
                </c:pt>
                <c:pt idx="256">
                  <c:v>47119229.339190997</c:v>
                </c:pt>
                <c:pt idx="257">
                  <c:v>45769006.190168001</c:v>
                </c:pt>
                <c:pt idx="258">
                  <c:v>44481442.526721999</c:v>
                </c:pt>
                <c:pt idx="259">
                  <c:v>43215594.147812001</c:v>
                </c:pt>
                <c:pt idx="260">
                  <c:v>41970151.091655999</c:v>
                </c:pt>
                <c:pt idx="261">
                  <c:v>40745992.185783997</c:v>
                </c:pt>
                <c:pt idx="262">
                  <c:v>39542488.058930002</c:v>
                </c:pt>
                <c:pt idx="263">
                  <c:v>38359851.372048996</c:v>
                </c:pt>
                <c:pt idx="264">
                  <c:v>37197412.502594002</c:v>
                </c:pt>
                <c:pt idx="265">
                  <c:v>36056581.663997002</c:v>
                </c:pt>
                <c:pt idx="266">
                  <c:v>34934177.347498</c:v>
                </c:pt>
                <c:pt idx="267">
                  <c:v>33830624.738929003</c:v>
                </c:pt>
                <c:pt idx="268">
                  <c:v>32745054.632336002</c:v>
                </c:pt>
                <c:pt idx="269">
                  <c:v>31677766.46252</c:v>
                </c:pt>
                <c:pt idx="270">
                  <c:v>30628687.188866001</c:v>
                </c:pt>
                <c:pt idx="271">
                  <c:v>29601144.921388999</c:v>
                </c:pt>
                <c:pt idx="272">
                  <c:v>28592199.533923998</c:v>
                </c:pt>
                <c:pt idx="273">
                  <c:v>27620634.318528</c:v>
                </c:pt>
                <c:pt idx="274">
                  <c:v>26683347.822854001</c:v>
                </c:pt>
                <c:pt idx="275">
                  <c:v>25786850.551605001</c:v>
                </c:pt>
                <c:pt idx="276">
                  <c:v>24926524.280269001</c:v>
                </c:pt>
                <c:pt idx="277">
                  <c:v>24083598.613441002</c:v>
                </c:pt>
                <c:pt idx="278">
                  <c:v>23287975.773921002</c:v>
                </c:pt>
                <c:pt idx="279">
                  <c:v>22509741.916937999</c:v>
                </c:pt>
                <c:pt idx="280">
                  <c:v>21766713.958935998</c:v>
                </c:pt>
                <c:pt idx="281">
                  <c:v>21048381.189346001</c:v>
                </c:pt>
                <c:pt idx="282">
                  <c:v>20345519.930746999</c:v>
                </c:pt>
                <c:pt idx="283">
                  <c:v>19662657.318829</c:v>
                </c:pt>
                <c:pt idx="284">
                  <c:v>18996156.214517001</c:v>
                </c:pt>
                <c:pt idx="285">
                  <c:v>18346119.666545998</c:v>
                </c:pt>
                <c:pt idx="286">
                  <c:v>17713155.145684</c:v>
                </c:pt>
                <c:pt idx="287">
                  <c:v>17116792.233941</c:v>
                </c:pt>
                <c:pt idx="288">
                  <c:v>16548056.4463</c:v>
                </c:pt>
                <c:pt idx="289">
                  <c:v>16002537.205751</c:v>
                </c:pt>
                <c:pt idx="290">
                  <c:v>15475562.959826</c:v>
                </c:pt>
                <c:pt idx="291">
                  <c:v>14968063.33997</c:v>
                </c:pt>
                <c:pt idx="292">
                  <c:v>14480040.577266</c:v>
                </c:pt>
                <c:pt idx="293">
                  <c:v>14011664.69922</c:v>
                </c:pt>
                <c:pt idx="294">
                  <c:v>13561598.031517999</c:v>
                </c:pt>
                <c:pt idx="295">
                  <c:v>13132099.607411001</c:v>
                </c:pt>
                <c:pt idx="296">
                  <c:v>12712515.760247</c:v>
                </c:pt>
                <c:pt idx="297">
                  <c:v>12300691.955873</c:v>
                </c:pt>
                <c:pt idx="298">
                  <c:v>11896983.71448</c:v>
                </c:pt>
                <c:pt idx="299">
                  <c:v>11490059.226947</c:v>
                </c:pt>
                <c:pt idx="300">
                  <c:v>11100956.83509</c:v>
                </c:pt>
                <c:pt idx="301">
                  <c:v>10718886.127894999</c:v>
                </c:pt>
                <c:pt idx="302">
                  <c:v>10343121.237348</c:v>
                </c:pt>
                <c:pt idx="303">
                  <c:v>9973481.6800839994</c:v>
                </c:pt>
                <c:pt idx="304">
                  <c:v>9609745.1691570003</c:v>
                </c:pt>
                <c:pt idx="305">
                  <c:v>9252074.3360009994</c:v>
                </c:pt>
                <c:pt idx="306">
                  <c:v>8901337.0493969992</c:v>
                </c:pt>
                <c:pt idx="307">
                  <c:v>8557382.5841920003</c:v>
                </c:pt>
                <c:pt idx="308">
                  <c:v>8219284.4989290005</c:v>
                </c:pt>
                <c:pt idx="309">
                  <c:v>7887755.3628580002</c:v>
                </c:pt>
                <c:pt idx="310">
                  <c:v>7563287.6217799997</c:v>
                </c:pt>
                <c:pt idx="311">
                  <c:v>7245844.6670749998</c:v>
                </c:pt>
                <c:pt idx="312">
                  <c:v>6934831.0762590002</c:v>
                </c:pt>
                <c:pt idx="313">
                  <c:v>6630125.86797</c:v>
                </c:pt>
                <c:pt idx="314">
                  <c:v>6330839.8690020004</c:v>
                </c:pt>
                <c:pt idx="315">
                  <c:v>6036788.6166230002</c:v>
                </c:pt>
                <c:pt idx="316">
                  <c:v>5748441.8292579995</c:v>
                </c:pt>
                <c:pt idx="317">
                  <c:v>5465324.7572659999</c:v>
                </c:pt>
                <c:pt idx="318">
                  <c:v>5187645.1164170001</c:v>
                </c:pt>
                <c:pt idx="319">
                  <c:v>4914997.8795520002</c:v>
                </c:pt>
                <c:pt idx="320">
                  <c:v>4646976.5810599998</c:v>
                </c:pt>
                <c:pt idx="321">
                  <c:v>4383604.7379440004</c:v>
                </c:pt>
                <c:pt idx="322">
                  <c:v>4124925.6373749999</c:v>
                </c:pt>
                <c:pt idx="323">
                  <c:v>3870919.3973369999</c:v>
                </c:pt>
                <c:pt idx="324">
                  <c:v>3621231.3564650002</c:v>
                </c:pt>
                <c:pt idx="325">
                  <c:v>3376411.9607290002</c:v>
                </c:pt>
                <c:pt idx="326">
                  <c:v>3136177.683948</c:v>
                </c:pt>
                <c:pt idx="327">
                  <c:v>2900594.860411</c:v>
                </c:pt>
                <c:pt idx="328">
                  <c:v>2669565.804188</c:v>
                </c:pt>
                <c:pt idx="329">
                  <c:v>2442338.1319829999</c:v>
                </c:pt>
                <c:pt idx="330">
                  <c:v>2219793.6728719999</c:v>
                </c:pt>
                <c:pt idx="331">
                  <c:v>2002217.5841570001</c:v>
                </c:pt>
                <c:pt idx="332">
                  <c:v>1790231.0224830001</c:v>
                </c:pt>
                <c:pt idx="333">
                  <c:v>1589697.7320920001</c:v>
                </c:pt>
                <c:pt idx="334">
                  <c:v>1402314.3475309999</c:v>
                </c:pt>
                <c:pt idx="335">
                  <c:v>1230264.875645</c:v>
                </c:pt>
                <c:pt idx="336">
                  <c:v>1070854.900772</c:v>
                </c:pt>
                <c:pt idx="337">
                  <c:v>927206.17461300001</c:v>
                </c:pt>
                <c:pt idx="338">
                  <c:v>791870.173725</c:v>
                </c:pt>
                <c:pt idx="339">
                  <c:v>668263.96540099999</c:v>
                </c:pt>
                <c:pt idx="340">
                  <c:v>557109.08349700004</c:v>
                </c:pt>
                <c:pt idx="341">
                  <c:v>456217.84930100001</c:v>
                </c:pt>
                <c:pt idx="342">
                  <c:v>366091.44397700002</c:v>
                </c:pt>
                <c:pt idx="343">
                  <c:v>287275.27602599998</c:v>
                </c:pt>
                <c:pt idx="344">
                  <c:v>218877.82231300001</c:v>
                </c:pt>
                <c:pt idx="345">
                  <c:v>163195.730518</c:v>
                </c:pt>
                <c:pt idx="346">
                  <c:v>120771.760232</c:v>
                </c:pt>
                <c:pt idx="347">
                  <c:v>89983.479269999996</c:v>
                </c:pt>
                <c:pt idx="348">
                  <c:v>66673.650112000003</c:v>
                </c:pt>
                <c:pt idx="349">
                  <c:v>48177.637740999999</c:v>
                </c:pt>
                <c:pt idx="350">
                  <c:v>33562.917538000002</c:v>
                </c:pt>
                <c:pt idx="351">
                  <c:v>22033.150779</c:v>
                </c:pt>
                <c:pt idx="352">
                  <c:v>13222.916621</c:v>
                </c:pt>
                <c:pt idx="353">
                  <c:v>6738.2714020000003</c:v>
                </c:pt>
                <c:pt idx="354">
                  <c:v>3016.2201650000002</c:v>
                </c:pt>
                <c:pt idx="355">
                  <c:v>1590.5249260000001</c:v>
                </c:pt>
                <c:pt idx="356">
                  <c:v>744.01561500000003</c:v>
                </c:pt>
                <c:pt idx="357">
                  <c:v>233.506969</c:v>
                </c:pt>
                <c:pt idx="358">
                  <c:v>2.5999999999999998E-5</c:v>
                </c:pt>
                <c:pt idx="359">
                  <c:v>0</c:v>
                </c:pt>
                <c:pt idx="360">
                  <c:v>0</c:v>
                </c:pt>
              </c:numCache>
            </c:numRef>
          </c:val>
        </c:ser>
        <c:ser>
          <c:idx val="0"/>
          <c:order val="4"/>
          <c:tx>
            <c:strRef>
              <c:f>'Amortisation Profiles'!$L$4</c:f>
              <c:strCache>
                <c:ptCount val="1"/>
                <c:pt idx="0">
                  <c:v>Covered bonds (until maturity date)</c:v>
                </c:pt>
              </c:strCache>
            </c:strRef>
          </c:tx>
          <c:spPr>
            <a:solidFill>
              <a:schemeClr val="accent2">
                <a:lumMod val="75000"/>
              </a:schemeClr>
            </a:solidFill>
          </c:spPr>
          <c:cat>
            <c:numRef>
              <c:f>'Amortisation Profiles'!$K$5:$K$365</c:f>
              <c:numCache>
                <c:formatCode>m/d/yyyy</c:formatCode>
                <c:ptCount val="361"/>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pt idx="74">
                  <c:v>43921</c:v>
                </c:pt>
                <c:pt idx="75">
                  <c:v>43951</c:v>
                </c:pt>
                <c:pt idx="76">
                  <c:v>43982</c:v>
                </c:pt>
                <c:pt idx="77">
                  <c:v>44012</c:v>
                </c:pt>
                <c:pt idx="78">
                  <c:v>44043</c:v>
                </c:pt>
                <c:pt idx="79">
                  <c:v>44074</c:v>
                </c:pt>
                <c:pt idx="80">
                  <c:v>44104</c:v>
                </c:pt>
                <c:pt idx="81">
                  <c:v>44135</c:v>
                </c:pt>
                <c:pt idx="82">
                  <c:v>44165</c:v>
                </c:pt>
                <c:pt idx="83">
                  <c:v>44196</c:v>
                </c:pt>
                <c:pt idx="84">
                  <c:v>44227</c:v>
                </c:pt>
                <c:pt idx="85">
                  <c:v>44255</c:v>
                </c:pt>
                <c:pt idx="86">
                  <c:v>44286</c:v>
                </c:pt>
                <c:pt idx="87">
                  <c:v>44316</c:v>
                </c:pt>
                <c:pt idx="88">
                  <c:v>44347</c:v>
                </c:pt>
                <c:pt idx="89">
                  <c:v>44377</c:v>
                </c:pt>
                <c:pt idx="90">
                  <c:v>44408</c:v>
                </c:pt>
                <c:pt idx="91">
                  <c:v>44439</c:v>
                </c:pt>
                <c:pt idx="92">
                  <c:v>44469</c:v>
                </c:pt>
                <c:pt idx="93">
                  <c:v>44500</c:v>
                </c:pt>
                <c:pt idx="94">
                  <c:v>44530</c:v>
                </c:pt>
                <c:pt idx="95">
                  <c:v>44561</c:v>
                </c:pt>
                <c:pt idx="96">
                  <c:v>44592</c:v>
                </c:pt>
                <c:pt idx="97">
                  <c:v>44620</c:v>
                </c:pt>
                <c:pt idx="98">
                  <c:v>44651</c:v>
                </c:pt>
                <c:pt idx="99">
                  <c:v>44681</c:v>
                </c:pt>
                <c:pt idx="100">
                  <c:v>44712</c:v>
                </c:pt>
                <c:pt idx="101">
                  <c:v>44742</c:v>
                </c:pt>
                <c:pt idx="102">
                  <c:v>44773</c:v>
                </c:pt>
                <c:pt idx="103">
                  <c:v>44804</c:v>
                </c:pt>
                <c:pt idx="104">
                  <c:v>44834</c:v>
                </c:pt>
                <c:pt idx="105">
                  <c:v>44865</c:v>
                </c:pt>
                <c:pt idx="106">
                  <c:v>44895</c:v>
                </c:pt>
                <c:pt idx="107">
                  <c:v>44926</c:v>
                </c:pt>
                <c:pt idx="108">
                  <c:v>44957</c:v>
                </c:pt>
                <c:pt idx="109">
                  <c:v>44985</c:v>
                </c:pt>
                <c:pt idx="110">
                  <c:v>45016</c:v>
                </c:pt>
                <c:pt idx="111">
                  <c:v>45046</c:v>
                </c:pt>
                <c:pt idx="112">
                  <c:v>45077</c:v>
                </c:pt>
                <c:pt idx="113">
                  <c:v>45107</c:v>
                </c:pt>
                <c:pt idx="114">
                  <c:v>45138</c:v>
                </c:pt>
                <c:pt idx="115">
                  <c:v>45169</c:v>
                </c:pt>
                <c:pt idx="116">
                  <c:v>45199</c:v>
                </c:pt>
                <c:pt idx="117">
                  <c:v>45230</c:v>
                </c:pt>
                <c:pt idx="118">
                  <c:v>45260</c:v>
                </c:pt>
                <c:pt idx="119">
                  <c:v>45291</c:v>
                </c:pt>
                <c:pt idx="120">
                  <c:v>45322</c:v>
                </c:pt>
                <c:pt idx="121">
                  <c:v>45351</c:v>
                </c:pt>
                <c:pt idx="122">
                  <c:v>45382</c:v>
                </c:pt>
                <c:pt idx="123">
                  <c:v>45412</c:v>
                </c:pt>
                <c:pt idx="124">
                  <c:v>45443</c:v>
                </c:pt>
                <c:pt idx="125">
                  <c:v>45473</c:v>
                </c:pt>
                <c:pt idx="126">
                  <c:v>45504</c:v>
                </c:pt>
                <c:pt idx="127">
                  <c:v>45535</c:v>
                </c:pt>
                <c:pt idx="128">
                  <c:v>45565</c:v>
                </c:pt>
                <c:pt idx="129">
                  <c:v>45596</c:v>
                </c:pt>
                <c:pt idx="130">
                  <c:v>45626</c:v>
                </c:pt>
                <c:pt idx="131">
                  <c:v>45657</c:v>
                </c:pt>
                <c:pt idx="132">
                  <c:v>45688</c:v>
                </c:pt>
                <c:pt idx="133">
                  <c:v>45716</c:v>
                </c:pt>
                <c:pt idx="134">
                  <c:v>45747</c:v>
                </c:pt>
                <c:pt idx="135">
                  <c:v>45777</c:v>
                </c:pt>
                <c:pt idx="136">
                  <c:v>45808</c:v>
                </c:pt>
                <c:pt idx="137">
                  <c:v>45838</c:v>
                </c:pt>
                <c:pt idx="138">
                  <c:v>45869</c:v>
                </c:pt>
                <c:pt idx="139">
                  <c:v>45900</c:v>
                </c:pt>
                <c:pt idx="140">
                  <c:v>45930</c:v>
                </c:pt>
                <c:pt idx="141">
                  <c:v>45961</c:v>
                </c:pt>
                <c:pt idx="142">
                  <c:v>45991</c:v>
                </c:pt>
                <c:pt idx="143">
                  <c:v>46022</c:v>
                </c:pt>
                <c:pt idx="144">
                  <c:v>46053</c:v>
                </c:pt>
                <c:pt idx="145">
                  <c:v>46081</c:v>
                </c:pt>
                <c:pt idx="146">
                  <c:v>46112</c:v>
                </c:pt>
                <c:pt idx="147">
                  <c:v>46142</c:v>
                </c:pt>
                <c:pt idx="148">
                  <c:v>46173</c:v>
                </c:pt>
                <c:pt idx="149">
                  <c:v>46203</c:v>
                </c:pt>
                <c:pt idx="150">
                  <c:v>46234</c:v>
                </c:pt>
                <c:pt idx="151">
                  <c:v>46265</c:v>
                </c:pt>
                <c:pt idx="152">
                  <c:v>46295</c:v>
                </c:pt>
                <c:pt idx="153">
                  <c:v>46326</c:v>
                </c:pt>
                <c:pt idx="154">
                  <c:v>46356</c:v>
                </c:pt>
                <c:pt idx="155">
                  <c:v>46387</c:v>
                </c:pt>
                <c:pt idx="156">
                  <c:v>46418</c:v>
                </c:pt>
                <c:pt idx="157">
                  <c:v>46446</c:v>
                </c:pt>
                <c:pt idx="158">
                  <c:v>46477</c:v>
                </c:pt>
                <c:pt idx="159">
                  <c:v>46507</c:v>
                </c:pt>
                <c:pt idx="160">
                  <c:v>46538</c:v>
                </c:pt>
                <c:pt idx="161">
                  <c:v>46568</c:v>
                </c:pt>
                <c:pt idx="162">
                  <c:v>46599</c:v>
                </c:pt>
                <c:pt idx="163">
                  <c:v>46630</c:v>
                </c:pt>
                <c:pt idx="164">
                  <c:v>46660</c:v>
                </c:pt>
                <c:pt idx="165">
                  <c:v>46691</c:v>
                </c:pt>
                <c:pt idx="166">
                  <c:v>46721</c:v>
                </c:pt>
                <c:pt idx="167">
                  <c:v>46752</c:v>
                </c:pt>
                <c:pt idx="168">
                  <c:v>46783</c:v>
                </c:pt>
                <c:pt idx="169">
                  <c:v>46812</c:v>
                </c:pt>
                <c:pt idx="170">
                  <c:v>46843</c:v>
                </c:pt>
                <c:pt idx="171">
                  <c:v>46873</c:v>
                </c:pt>
                <c:pt idx="172">
                  <c:v>46904</c:v>
                </c:pt>
                <c:pt idx="173">
                  <c:v>46934</c:v>
                </c:pt>
                <c:pt idx="174">
                  <c:v>46965</c:v>
                </c:pt>
                <c:pt idx="175">
                  <c:v>46996</c:v>
                </c:pt>
                <c:pt idx="176">
                  <c:v>47026</c:v>
                </c:pt>
                <c:pt idx="177">
                  <c:v>47057</c:v>
                </c:pt>
                <c:pt idx="178">
                  <c:v>47087</c:v>
                </c:pt>
                <c:pt idx="179">
                  <c:v>47118</c:v>
                </c:pt>
                <c:pt idx="180">
                  <c:v>47149</c:v>
                </c:pt>
                <c:pt idx="181">
                  <c:v>47177</c:v>
                </c:pt>
                <c:pt idx="182">
                  <c:v>47208</c:v>
                </c:pt>
                <c:pt idx="183">
                  <c:v>47238</c:v>
                </c:pt>
                <c:pt idx="184">
                  <c:v>47269</c:v>
                </c:pt>
                <c:pt idx="185">
                  <c:v>47299</c:v>
                </c:pt>
                <c:pt idx="186">
                  <c:v>47330</c:v>
                </c:pt>
                <c:pt idx="187">
                  <c:v>47361</c:v>
                </c:pt>
                <c:pt idx="188">
                  <c:v>47391</c:v>
                </c:pt>
                <c:pt idx="189">
                  <c:v>47422</c:v>
                </c:pt>
                <c:pt idx="190">
                  <c:v>47452</c:v>
                </c:pt>
                <c:pt idx="191">
                  <c:v>47483</c:v>
                </c:pt>
                <c:pt idx="192">
                  <c:v>47514</c:v>
                </c:pt>
                <c:pt idx="193">
                  <c:v>47542</c:v>
                </c:pt>
                <c:pt idx="194">
                  <c:v>47573</c:v>
                </c:pt>
                <c:pt idx="195">
                  <c:v>47603</c:v>
                </c:pt>
                <c:pt idx="196">
                  <c:v>47634</c:v>
                </c:pt>
                <c:pt idx="197">
                  <c:v>47664</c:v>
                </c:pt>
                <c:pt idx="198">
                  <c:v>47695</c:v>
                </c:pt>
                <c:pt idx="199">
                  <c:v>47726</c:v>
                </c:pt>
                <c:pt idx="200">
                  <c:v>47756</c:v>
                </c:pt>
                <c:pt idx="201">
                  <c:v>47787</c:v>
                </c:pt>
                <c:pt idx="202">
                  <c:v>47817</c:v>
                </c:pt>
                <c:pt idx="203">
                  <c:v>47848</c:v>
                </c:pt>
                <c:pt idx="204">
                  <c:v>47879</c:v>
                </c:pt>
                <c:pt idx="205">
                  <c:v>47907</c:v>
                </c:pt>
                <c:pt idx="206">
                  <c:v>47938</c:v>
                </c:pt>
                <c:pt idx="207">
                  <c:v>47968</c:v>
                </c:pt>
                <c:pt idx="208">
                  <c:v>47999</c:v>
                </c:pt>
                <c:pt idx="209">
                  <c:v>48029</c:v>
                </c:pt>
                <c:pt idx="210">
                  <c:v>48060</c:v>
                </c:pt>
                <c:pt idx="211">
                  <c:v>48091</c:v>
                </c:pt>
                <c:pt idx="212">
                  <c:v>48121</c:v>
                </c:pt>
                <c:pt idx="213">
                  <c:v>48152</c:v>
                </c:pt>
                <c:pt idx="214">
                  <c:v>48182</c:v>
                </c:pt>
                <c:pt idx="215">
                  <c:v>48213</c:v>
                </c:pt>
                <c:pt idx="216">
                  <c:v>48244</c:v>
                </c:pt>
                <c:pt idx="217">
                  <c:v>48273</c:v>
                </c:pt>
                <c:pt idx="218">
                  <c:v>48304</c:v>
                </c:pt>
                <c:pt idx="219">
                  <c:v>48334</c:v>
                </c:pt>
                <c:pt idx="220">
                  <c:v>48365</c:v>
                </c:pt>
                <c:pt idx="221">
                  <c:v>48395</c:v>
                </c:pt>
                <c:pt idx="222">
                  <c:v>48426</c:v>
                </c:pt>
                <c:pt idx="223">
                  <c:v>48457</c:v>
                </c:pt>
                <c:pt idx="224">
                  <c:v>48487</c:v>
                </c:pt>
                <c:pt idx="225">
                  <c:v>48518</c:v>
                </c:pt>
                <c:pt idx="226">
                  <c:v>48548</c:v>
                </c:pt>
                <c:pt idx="227">
                  <c:v>48579</c:v>
                </c:pt>
                <c:pt idx="228">
                  <c:v>48610</c:v>
                </c:pt>
                <c:pt idx="229">
                  <c:v>48638</c:v>
                </c:pt>
                <c:pt idx="230">
                  <c:v>48669</c:v>
                </c:pt>
                <c:pt idx="231">
                  <c:v>48699</c:v>
                </c:pt>
                <c:pt idx="232">
                  <c:v>48730</c:v>
                </c:pt>
                <c:pt idx="233">
                  <c:v>48760</c:v>
                </c:pt>
                <c:pt idx="234">
                  <c:v>48791</c:v>
                </c:pt>
                <c:pt idx="235">
                  <c:v>48822</c:v>
                </c:pt>
                <c:pt idx="236">
                  <c:v>48852</c:v>
                </c:pt>
                <c:pt idx="237">
                  <c:v>48883</c:v>
                </c:pt>
                <c:pt idx="238">
                  <c:v>48913</c:v>
                </c:pt>
                <c:pt idx="239">
                  <c:v>48944</c:v>
                </c:pt>
                <c:pt idx="240">
                  <c:v>48975</c:v>
                </c:pt>
                <c:pt idx="241">
                  <c:v>49003</c:v>
                </c:pt>
                <c:pt idx="242">
                  <c:v>49034</c:v>
                </c:pt>
                <c:pt idx="243">
                  <c:v>49064</c:v>
                </c:pt>
                <c:pt idx="244">
                  <c:v>49095</c:v>
                </c:pt>
                <c:pt idx="245">
                  <c:v>49125</c:v>
                </c:pt>
                <c:pt idx="246">
                  <c:v>49156</c:v>
                </c:pt>
                <c:pt idx="247">
                  <c:v>49187</c:v>
                </c:pt>
                <c:pt idx="248">
                  <c:v>49217</c:v>
                </c:pt>
                <c:pt idx="249">
                  <c:v>49248</c:v>
                </c:pt>
                <c:pt idx="250">
                  <c:v>49278</c:v>
                </c:pt>
                <c:pt idx="251">
                  <c:v>49309</c:v>
                </c:pt>
                <c:pt idx="252">
                  <c:v>49340</c:v>
                </c:pt>
                <c:pt idx="253">
                  <c:v>49368</c:v>
                </c:pt>
                <c:pt idx="254">
                  <c:v>49399</c:v>
                </c:pt>
                <c:pt idx="255">
                  <c:v>49429</c:v>
                </c:pt>
                <c:pt idx="256">
                  <c:v>49460</c:v>
                </c:pt>
                <c:pt idx="257">
                  <c:v>49490</c:v>
                </c:pt>
                <c:pt idx="258">
                  <c:v>49521</c:v>
                </c:pt>
                <c:pt idx="259">
                  <c:v>49552</c:v>
                </c:pt>
                <c:pt idx="260">
                  <c:v>49582</c:v>
                </c:pt>
                <c:pt idx="261">
                  <c:v>49613</c:v>
                </c:pt>
                <c:pt idx="262">
                  <c:v>49643</c:v>
                </c:pt>
                <c:pt idx="263">
                  <c:v>49674</c:v>
                </c:pt>
                <c:pt idx="264">
                  <c:v>49705</c:v>
                </c:pt>
                <c:pt idx="265">
                  <c:v>49734</c:v>
                </c:pt>
                <c:pt idx="266">
                  <c:v>49765</c:v>
                </c:pt>
                <c:pt idx="267">
                  <c:v>49795</c:v>
                </c:pt>
                <c:pt idx="268">
                  <c:v>49826</c:v>
                </c:pt>
                <c:pt idx="269">
                  <c:v>49856</c:v>
                </c:pt>
                <c:pt idx="270">
                  <c:v>49887</c:v>
                </c:pt>
                <c:pt idx="271">
                  <c:v>49918</c:v>
                </c:pt>
                <c:pt idx="272">
                  <c:v>49948</c:v>
                </c:pt>
                <c:pt idx="273">
                  <c:v>49979</c:v>
                </c:pt>
                <c:pt idx="274">
                  <c:v>50009</c:v>
                </c:pt>
                <c:pt idx="275">
                  <c:v>50040</c:v>
                </c:pt>
                <c:pt idx="276">
                  <c:v>50071</c:v>
                </c:pt>
                <c:pt idx="277">
                  <c:v>50099</c:v>
                </c:pt>
                <c:pt idx="278">
                  <c:v>50130</c:v>
                </c:pt>
                <c:pt idx="279">
                  <c:v>50160</c:v>
                </c:pt>
                <c:pt idx="280">
                  <c:v>50191</c:v>
                </c:pt>
                <c:pt idx="281">
                  <c:v>50221</c:v>
                </c:pt>
                <c:pt idx="282">
                  <c:v>50252</c:v>
                </c:pt>
                <c:pt idx="283">
                  <c:v>50283</c:v>
                </c:pt>
                <c:pt idx="284">
                  <c:v>50313</c:v>
                </c:pt>
                <c:pt idx="285">
                  <c:v>50344</c:v>
                </c:pt>
                <c:pt idx="286">
                  <c:v>50374</c:v>
                </c:pt>
                <c:pt idx="287">
                  <c:v>50405</c:v>
                </c:pt>
                <c:pt idx="288">
                  <c:v>50436</c:v>
                </c:pt>
                <c:pt idx="289">
                  <c:v>50464</c:v>
                </c:pt>
                <c:pt idx="290">
                  <c:v>50495</c:v>
                </c:pt>
                <c:pt idx="291">
                  <c:v>50525</c:v>
                </c:pt>
                <c:pt idx="292">
                  <c:v>50556</c:v>
                </c:pt>
                <c:pt idx="293">
                  <c:v>50586</c:v>
                </c:pt>
                <c:pt idx="294">
                  <c:v>50617</c:v>
                </c:pt>
                <c:pt idx="295">
                  <c:v>50648</c:v>
                </c:pt>
                <c:pt idx="296">
                  <c:v>50678</c:v>
                </c:pt>
                <c:pt idx="297">
                  <c:v>50709</c:v>
                </c:pt>
                <c:pt idx="298">
                  <c:v>50739</c:v>
                </c:pt>
                <c:pt idx="299">
                  <c:v>50770</c:v>
                </c:pt>
                <c:pt idx="300">
                  <c:v>50801</c:v>
                </c:pt>
                <c:pt idx="301">
                  <c:v>50829</c:v>
                </c:pt>
                <c:pt idx="302">
                  <c:v>50860</c:v>
                </c:pt>
                <c:pt idx="303">
                  <c:v>50890</c:v>
                </c:pt>
                <c:pt idx="304">
                  <c:v>50921</c:v>
                </c:pt>
                <c:pt idx="305">
                  <c:v>50951</c:v>
                </c:pt>
                <c:pt idx="306">
                  <c:v>50982</c:v>
                </c:pt>
                <c:pt idx="307">
                  <c:v>51013</c:v>
                </c:pt>
                <c:pt idx="308">
                  <c:v>51043</c:v>
                </c:pt>
                <c:pt idx="309">
                  <c:v>51074</c:v>
                </c:pt>
                <c:pt idx="310">
                  <c:v>51104</c:v>
                </c:pt>
                <c:pt idx="311">
                  <c:v>51135</c:v>
                </c:pt>
                <c:pt idx="312">
                  <c:v>51166</c:v>
                </c:pt>
                <c:pt idx="313">
                  <c:v>51195</c:v>
                </c:pt>
                <c:pt idx="314">
                  <c:v>51226</c:v>
                </c:pt>
                <c:pt idx="315">
                  <c:v>51256</c:v>
                </c:pt>
                <c:pt idx="316">
                  <c:v>51287</c:v>
                </c:pt>
                <c:pt idx="317">
                  <c:v>51317</c:v>
                </c:pt>
                <c:pt idx="318">
                  <c:v>51348</c:v>
                </c:pt>
                <c:pt idx="319">
                  <c:v>51379</c:v>
                </c:pt>
                <c:pt idx="320">
                  <c:v>51409</c:v>
                </c:pt>
                <c:pt idx="321">
                  <c:v>51440</c:v>
                </c:pt>
                <c:pt idx="322">
                  <c:v>51470</c:v>
                </c:pt>
                <c:pt idx="323">
                  <c:v>51501</c:v>
                </c:pt>
                <c:pt idx="324">
                  <c:v>51532</c:v>
                </c:pt>
                <c:pt idx="325">
                  <c:v>51560</c:v>
                </c:pt>
                <c:pt idx="326">
                  <c:v>51591</c:v>
                </c:pt>
                <c:pt idx="327">
                  <c:v>51621</c:v>
                </c:pt>
                <c:pt idx="328">
                  <c:v>51652</c:v>
                </c:pt>
                <c:pt idx="329">
                  <c:v>51682</c:v>
                </c:pt>
                <c:pt idx="330">
                  <c:v>51713</c:v>
                </c:pt>
                <c:pt idx="331">
                  <c:v>51744</c:v>
                </c:pt>
                <c:pt idx="332">
                  <c:v>51774</c:v>
                </c:pt>
                <c:pt idx="333">
                  <c:v>51805</c:v>
                </c:pt>
                <c:pt idx="334">
                  <c:v>51835</c:v>
                </c:pt>
                <c:pt idx="335">
                  <c:v>51866</c:v>
                </c:pt>
                <c:pt idx="336">
                  <c:v>51897</c:v>
                </c:pt>
                <c:pt idx="337">
                  <c:v>51925</c:v>
                </c:pt>
                <c:pt idx="338">
                  <c:v>51956</c:v>
                </c:pt>
                <c:pt idx="339">
                  <c:v>51986</c:v>
                </c:pt>
                <c:pt idx="340">
                  <c:v>52017</c:v>
                </c:pt>
                <c:pt idx="341">
                  <c:v>52047</c:v>
                </c:pt>
                <c:pt idx="342">
                  <c:v>52078</c:v>
                </c:pt>
                <c:pt idx="343">
                  <c:v>52109</c:v>
                </c:pt>
                <c:pt idx="344">
                  <c:v>52139</c:v>
                </c:pt>
                <c:pt idx="345">
                  <c:v>52170</c:v>
                </c:pt>
                <c:pt idx="346">
                  <c:v>52200</c:v>
                </c:pt>
                <c:pt idx="347">
                  <c:v>52231</c:v>
                </c:pt>
                <c:pt idx="348">
                  <c:v>52262</c:v>
                </c:pt>
                <c:pt idx="349">
                  <c:v>52290</c:v>
                </c:pt>
                <c:pt idx="350">
                  <c:v>52321</c:v>
                </c:pt>
                <c:pt idx="351">
                  <c:v>52351</c:v>
                </c:pt>
                <c:pt idx="352">
                  <c:v>52382</c:v>
                </c:pt>
                <c:pt idx="353">
                  <c:v>52412</c:v>
                </c:pt>
                <c:pt idx="354">
                  <c:v>52443</c:v>
                </c:pt>
                <c:pt idx="355">
                  <c:v>52474</c:v>
                </c:pt>
                <c:pt idx="356">
                  <c:v>52504</c:v>
                </c:pt>
                <c:pt idx="357">
                  <c:v>52535</c:v>
                </c:pt>
                <c:pt idx="358">
                  <c:v>52565</c:v>
                </c:pt>
                <c:pt idx="359">
                  <c:v>52596</c:v>
                </c:pt>
                <c:pt idx="360">
                  <c:v>52627</c:v>
                </c:pt>
              </c:numCache>
            </c:numRef>
          </c:cat>
          <c:val>
            <c:numRef>
              <c:f>'Amortisation Profiles'!$L$5:$L$365</c:f>
              <c:numCache>
                <c:formatCode>#,##0.00</c:formatCode>
                <c:ptCount val="361"/>
                <c:pt idx="0">
                  <c:v>3618000000</c:v>
                </c:pt>
                <c:pt idx="1">
                  <c:v>3618000000</c:v>
                </c:pt>
                <c:pt idx="2">
                  <c:v>3618000000</c:v>
                </c:pt>
                <c:pt idx="3">
                  <c:v>3618000000</c:v>
                </c:pt>
                <c:pt idx="4">
                  <c:v>3618000000</c:v>
                </c:pt>
                <c:pt idx="5">
                  <c:v>3618000000</c:v>
                </c:pt>
                <c:pt idx="6">
                  <c:v>3618000000</c:v>
                </c:pt>
                <c:pt idx="7">
                  <c:v>3618000000</c:v>
                </c:pt>
                <c:pt idx="8">
                  <c:v>3618000000</c:v>
                </c:pt>
                <c:pt idx="9">
                  <c:v>3618000000</c:v>
                </c:pt>
                <c:pt idx="10">
                  <c:v>3618000000</c:v>
                </c:pt>
                <c:pt idx="11">
                  <c:v>3618000000</c:v>
                </c:pt>
                <c:pt idx="12">
                  <c:v>3618000000</c:v>
                </c:pt>
                <c:pt idx="13">
                  <c:v>3618000000</c:v>
                </c:pt>
                <c:pt idx="14">
                  <c:v>3618000000</c:v>
                </c:pt>
                <c:pt idx="15">
                  <c:v>3618000000</c:v>
                </c:pt>
                <c:pt idx="16">
                  <c:v>3618000000</c:v>
                </c:pt>
                <c:pt idx="17">
                  <c:v>3618000000</c:v>
                </c:pt>
                <c:pt idx="18">
                  <c:v>3618000000</c:v>
                </c:pt>
                <c:pt idx="19">
                  <c:v>3618000000</c:v>
                </c:pt>
                <c:pt idx="20">
                  <c:v>3618000000</c:v>
                </c:pt>
                <c:pt idx="21">
                  <c:v>3618000000</c:v>
                </c:pt>
                <c:pt idx="22">
                  <c:v>3618000000</c:v>
                </c:pt>
                <c:pt idx="23">
                  <c:v>3618000000</c:v>
                </c:pt>
                <c:pt idx="24">
                  <c:v>3618000000</c:v>
                </c:pt>
                <c:pt idx="25">
                  <c:v>3618000000</c:v>
                </c:pt>
                <c:pt idx="26">
                  <c:v>3618000000</c:v>
                </c:pt>
                <c:pt idx="27">
                  <c:v>3618000000</c:v>
                </c:pt>
                <c:pt idx="28">
                  <c:v>3618000000</c:v>
                </c:pt>
                <c:pt idx="29">
                  <c:v>3618000000</c:v>
                </c:pt>
                <c:pt idx="30">
                  <c:v>3618000000</c:v>
                </c:pt>
                <c:pt idx="31">
                  <c:v>3618000000</c:v>
                </c:pt>
                <c:pt idx="32">
                  <c:v>3618000000</c:v>
                </c:pt>
                <c:pt idx="33">
                  <c:v>3618000000</c:v>
                </c:pt>
                <c:pt idx="34">
                  <c:v>3618000000</c:v>
                </c:pt>
                <c:pt idx="35">
                  <c:v>3618000000</c:v>
                </c:pt>
                <c:pt idx="36">
                  <c:v>3618000000</c:v>
                </c:pt>
                <c:pt idx="37">
                  <c:v>3618000000</c:v>
                </c:pt>
                <c:pt idx="38">
                  <c:v>3618000000</c:v>
                </c:pt>
                <c:pt idx="39">
                  <c:v>3618000000</c:v>
                </c:pt>
                <c:pt idx="40">
                  <c:v>3618000000</c:v>
                </c:pt>
                <c:pt idx="41">
                  <c:v>3618000000</c:v>
                </c:pt>
                <c:pt idx="42">
                  <c:v>3618000000</c:v>
                </c:pt>
                <c:pt idx="43">
                  <c:v>3618000000</c:v>
                </c:pt>
                <c:pt idx="44">
                  <c:v>3618000000</c:v>
                </c:pt>
                <c:pt idx="45">
                  <c:v>3618000000</c:v>
                </c:pt>
                <c:pt idx="46">
                  <c:v>2368000000</c:v>
                </c:pt>
                <c:pt idx="47">
                  <c:v>2368000000</c:v>
                </c:pt>
                <c:pt idx="48">
                  <c:v>2368000000</c:v>
                </c:pt>
                <c:pt idx="49">
                  <c:v>2368000000</c:v>
                </c:pt>
                <c:pt idx="50">
                  <c:v>2368000000</c:v>
                </c:pt>
                <c:pt idx="51">
                  <c:v>2368000000</c:v>
                </c:pt>
                <c:pt idx="52">
                  <c:v>2368000000</c:v>
                </c:pt>
                <c:pt idx="53">
                  <c:v>2368000000</c:v>
                </c:pt>
                <c:pt idx="54">
                  <c:v>2368000000</c:v>
                </c:pt>
                <c:pt idx="55">
                  <c:v>2368000000</c:v>
                </c:pt>
                <c:pt idx="56">
                  <c:v>2368000000</c:v>
                </c:pt>
                <c:pt idx="57">
                  <c:v>2368000000</c:v>
                </c:pt>
                <c:pt idx="58">
                  <c:v>2368000000</c:v>
                </c:pt>
                <c:pt idx="59">
                  <c:v>2368000000</c:v>
                </c:pt>
                <c:pt idx="60">
                  <c:v>1868000000</c:v>
                </c:pt>
                <c:pt idx="61">
                  <c:v>1868000000</c:v>
                </c:pt>
                <c:pt idx="62">
                  <c:v>1868000000</c:v>
                </c:pt>
                <c:pt idx="63">
                  <c:v>1868000000</c:v>
                </c:pt>
                <c:pt idx="64">
                  <c:v>1868000000</c:v>
                </c:pt>
                <c:pt idx="65">
                  <c:v>1868000000</c:v>
                </c:pt>
                <c:pt idx="66">
                  <c:v>1868000000</c:v>
                </c:pt>
                <c:pt idx="67">
                  <c:v>1868000000</c:v>
                </c:pt>
                <c:pt idx="68">
                  <c:v>1868000000</c:v>
                </c:pt>
                <c:pt idx="69">
                  <c:v>1868000000</c:v>
                </c:pt>
                <c:pt idx="70">
                  <c:v>1868000000</c:v>
                </c:pt>
                <c:pt idx="71">
                  <c:v>1868000000</c:v>
                </c:pt>
                <c:pt idx="72">
                  <c:v>1868000000</c:v>
                </c:pt>
                <c:pt idx="73">
                  <c:v>1868000000</c:v>
                </c:pt>
                <c:pt idx="74">
                  <c:v>1868000000</c:v>
                </c:pt>
                <c:pt idx="75">
                  <c:v>1868000000</c:v>
                </c:pt>
                <c:pt idx="76">
                  <c:v>1868000000</c:v>
                </c:pt>
                <c:pt idx="77">
                  <c:v>1268000000</c:v>
                </c:pt>
                <c:pt idx="78">
                  <c:v>1268000000</c:v>
                </c:pt>
                <c:pt idx="79">
                  <c:v>1268000000</c:v>
                </c:pt>
                <c:pt idx="80">
                  <c:v>1268000000</c:v>
                </c:pt>
                <c:pt idx="81">
                  <c:v>1268000000</c:v>
                </c:pt>
                <c:pt idx="82">
                  <c:v>1268000000</c:v>
                </c:pt>
                <c:pt idx="83">
                  <c:v>1268000000</c:v>
                </c:pt>
                <c:pt idx="84">
                  <c:v>1268000000</c:v>
                </c:pt>
                <c:pt idx="85">
                  <c:v>1268000000</c:v>
                </c:pt>
                <c:pt idx="86">
                  <c:v>1268000000</c:v>
                </c:pt>
                <c:pt idx="87">
                  <c:v>1268000000</c:v>
                </c:pt>
                <c:pt idx="88">
                  <c:v>1268000000</c:v>
                </c:pt>
                <c:pt idx="89">
                  <c:v>1268000000</c:v>
                </c:pt>
                <c:pt idx="90">
                  <c:v>1268000000</c:v>
                </c:pt>
                <c:pt idx="91">
                  <c:v>1268000000</c:v>
                </c:pt>
                <c:pt idx="92">
                  <c:v>1268000000</c:v>
                </c:pt>
                <c:pt idx="93">
                  <c:v>1268000000</c:v>
                </c:pt>
                <c:pt idx="94">
                  <c:v>1268000000</c:v>
                </c:pt>
                <c:pt idx="95">
                  <c:v>1268000000</c:v>
                </c:pt>
                <c:pt idx="96">
                  <c:v>1268000000</c:v>
                </c:pt>
                <c:pt idx="97">
                  <c:v>1268000000</c:v>
                </c:pt>
                <c:pt idx="98">
                  <c:v>1268000000</c:v>
                </c:pt>
                <c:pt idx="99">
                  <c:v>1268000000</c:v>
                </c:pt>
                <c:pt idx="100">
                  <c:v>1268000000</c:v>
                </c:pt>
                <c:pt idx="101">
                  <c:v>1268000000</c:v>
                </c:pt>
                <c:pt idx="102">
                  <c:v>1268000000</c:v>
                </c:pt>
                <c:pt idx="103">
                  <c:v>1268000000</c:v>
                </c:pt>
                <c:pt idx="104">
                  <c:v>1268000000</c:v>
                </c:pt>
                <c:pt idx="105">
                  <c:v>1268000000</c:v>
                </c:pt>
                <c:pt idx="106">
                  <c:v>1268000000</c:v>
                </c:pt>
                <c:pt idx="107">
                  <c:v>1268000000</c:v>
                </c:pt>
                <c:pt idx="108">
                  <c:v>768000000</c:v>
                </c:pt>
                <c:pt idx="109">
                  <c:v>768000000</c:v>
                </c:pt>
                <c:pt idx="110">
                  <c:v>768000000</c:v>
                </c:pt>
                <c:pt idx="111">
                  <c:v>768000000</c:v>
                </c:pt>
                <c:pt idx="112">
                  <c:v>768000000</c:v>
                </c:pt>
                <c:pt idx="113">
                  <c:v>768000000</c:v>
                </c:pt>
                <c:pt idx="114">
                  <c:v>768000000</c:v>
                </c:pt>
                <c:pt idx="115">
                  <c:v>768000000</c:v>
                </c:pt>
                <c:pt idx="116">
                  <c:v>768000000</c:v>
                </c:pt>
                <c:pt idx="117">
                  <c:v>768000000</c:v>
                </c:pt>
                <c:pt idx="118">
                  <c:v>768000000</c:v>
                </c:pt>
                <c:pt idx="119">
                  <c:v>768000000</c:v>
                </c:pt>
                <c:pt idx="120">
                  <c:v>768000000</c:v>
                </c:pt>
                <c:pt idx="121">
                  <c:v>768000000</c:v>
                </c:pt>
                <c:pt idx="122">
                  <c:v>768000000</c:v>
                </c:pt>
                <c:pt idx="123">
                  <c:v>768000000</c:v>
                </c:pt>
                <c:pt idx="124">
                  <c:v>768000000</c:v>
                </c:pt>
                <c:pt idx="125">
                  <c:v>768000000</c:v>
                </c:pt>
                <c:pt idx="126">
                  <c:v>768000000</c:v>
                </c:pt>
                <c:pt idx="127">
                  <c:v>768000000</c:v>
                </c:pt>
                <c:pt idx="128">
                  <c:v>768000000</c:v>
                </c:pt>
                <c:pt idx="129">
                  <c:v>768000000</c:v>
                </c:pt>
                <c:pt idx="130">
                  <c:v>768000000</c:v>
                </c:pt>
                <c:pt idx="131">
                  <c:v>768000000</c:v>
                </c:pt>
                <c:pt idx="132">
                  <c:v>768000000</c:v>
                </c:pt>
                <c:pt idx="133">
                  <c:v>768000000</c:v>
                </c:pt>
                <c:pt idx="134">
                  <c:v>768000000</c:v>
                </c:pt>
                <c:pt idx="135">
                  <c:v>768000000</c:v>
                </c:pt>
                <c:pt idx="136">
                  <c:v>768000000</c:v>
                </c:pt>
                <c:pt idx="137">
                  <c:v>768000000</c:v>
                </c:pt>
                <c:pt idx="138">
                  <c:v>768000000</c:v>
                </c:pt>
                <c:pt idx="139">
                  <c:v>768000000</c:v>
                </c:pt>
                <c:pt idx="140">
                  <c:v>768000000</c:v>
                </c:pt>
                <c:pt idx="141">
                  <c:v>768000000</c:v>
                </c:pt>
                <c:pt idx="142">
                  <c:v>768000000</c:v>
                </c:pt>
                <c:pt idx="143">
                  <c:v>618000000</c:v>
                </c:pt>
                <c:pt idx="144">
                  <c:v>566000000</c:v>
                </c:pt>
                <c:pt idx="145">
                  <c:v>566000000</c:v>
                </c:pt>
                <c:pt idx="146">
                  <c:v>566000000</c:v>
                </c:pt>
                <c:pt idx="147">
                  <c:v>566000000</c:v>
                </c:pt>
                <c:pt idx="148">
                  <c:v>566000000</c:v>
                </c:pt>
                <c:pt idx="149">
                  <c:v>566000000</c:v>
                </c:pt>
                <c:pt idx="150">
                  <c:v>566000000</c:v>
                </c:pt>
                <c:pt idx="151">
                  <c:v>566000000</c:v>
                </c:pt>
                <c:pt idx="152">
                  <c:v>566000000</c:v>
                </c:pt>
                <c:pt idx="153">
                  <c:v>566000000</c:v>
                </c:pt>
                <c:pt idx="154">
                  <c:v>566000000</c:v>
                </c:pt>
                <c:pt idx="155">
                  <c:v>566000000</c:v>
                </c:pt>
                <c:pt idx="156">
                  <c:v>566000000</c:v>
                </c:pt>
                <c:pt idx="157">
                  <c:v>566000000</c:v>
                </c:pt>
                <c:pt idx="158">
                  <c:v>566000000</c:v>
                </c:pt>
                <c:pt idx="159">
                  <c:v>566000000</c:v>
                </c:pt>
                <c:pt idx="160">
                  <c:v>566000000</c:v>
                </c:pt>
                <c:pt idx="161">
                  <c:v>566000000</c:v>
                </c:pt>
                <c:pt idx="162">
                  <c:v>566000000</c:v>
                </c:pt>
                <c:pt idx="163">
                  <c:v>566000000</c:v>
                </c:pt>
                <c:pt idx="164">
                  <c:v>566000000</c:v>
                </c:pt>
                <c:pt idx="165">
                  <c:v>566000000</c:v>
                </c:pt>
                <c:pt idx="166">
                  <c:v>566000000</c:v>
                </c:pt>
                <c:pt idx="167">
                  <c:v>566000000</c:v>
                </c:pt>
                <c:pt idx="168">
                  <c:v>566000000</c:v>
                </c:pt>
                <c:pt idx="169">
                  <c:v>566000000</c:v>
                </c:pt>
                <c:pt idx="170">
                  <c:v>566000000</c:v>
                </c:pt>
                <c:pt idx="171">
                  <c:v>566000000</c:v>
                </c:pt>
                <c:pt idx="172">
                  <c:v>566000000</c:v>
                </c:pt>
                <c:pt idx="173">
                  <c:v>566000000</c:v>
                </c:pt>
                <c:pt idx="174">
                  <c:v>566000000</c:v>
                </c:pt>
                <c:pt idx="175">
                  <c:v>566000000</c:v>
                </c:pt>
                <c:pt idx="176">
                  <c:v>566000000</c:v>
                </c:pt>
                <c:pt idx="177">
                  <c:v>516000000</c:v>
                </c:pt>
                <c:pt idx="178">
                  <c:v>516000000</c:v>
                </c:pt>
                <c:pt idx="179">
                  <c:v>516000000</c:v>
                </c:pt>
                <c:pt idx="180">
                  <c:v>516000000</c:v>
                </c:pt>
                <c:pt idx="181">
                  <c:v>516000000</c:v>
                </c:pt>
                <c:pt idx="182">
                  <c:v>516000000</c:v>
                </c:pt>
                <c:pt idx="183">
                  <c:v>516000000</c:v>
                </c:pt>
                <c:pt idx="184">
                  <c:v>516000000</c:v>
                </c:pt>
                <c:pt idx="185">
                  <c:v>466000000</c:v>
                </c:pt>
                <c:pt idx="186">
                  <c:v>466000000</c:v>
                </c:pt>
                <c:pt idx="187">
                  <c:v>466000000</c:v>
                </c:pt>
                <c:pt idx="188">
                  <c:v>466000000</c:v>
                </c:pt>
                <c:pt idx="189">
                  <c:v>466000000</c:v>
                </c:pt>
                <c:pt idx="190">
                  <c:v>466000000</c:v>
                </c:pt>
                <c:pt idx="191">
                  <c:v>466000000</c:v>
                </c:pt>
                <c:pt idx="192">
                  <c:v>466000000</c:v>
                </c:pt>
                <c:pt idx="193">
                  <c:v>466000000</c:v>
                </c:pt>
                <c:pt idx="194">
                  <c:v>466000000</c:v>
                </c:pt>
                <c:pt idx="195">
                  <c:v>466000000</c:v>
                </c:pt>
                <c:pt idx="196">
                  <c:v>466000000</c:v>
                </c:pt>
                <c:pt idx="197">
                  <c:v>466000000</c:v>
                </c:pt>
                <c:pt idx="198">
                  <c:v>466000000</c:v>
                </c:pt>
                <c:pt idx="199">
                  <c:v>466000000</c:v>
                </c:pt>
                <c:pt idx="200">
                  <c:v>466000000</c:v>
                </c:pt>
                <c:pt idx="201">
                  <c:v>466000000</c:v>
                </c:pt>
                <c:pt idx="202">
                  <c:v>466000000</c:v>
                </c:pt>
                <c:pt idx="203">
                  <c:v>466000000</c:v>
                </c:pt>
                <c:pt idx="204">
                  <c:v>466000000</c:v>
                </c:pt>
                <c:pt idx="205">
                  <c:v>446000000</c:v>
                </c:pt>
                <c:pt idx="206">
                  <c:v>446000000</c:v>
                </c:pt>
                <c:pt idx="207">
                  <c:v>446000000</c:v>
                </c:pt>
                <c:pt idx="208">
                  <c:v>446000000</c:v>
                </c:pt>
                <c:pt idx="209">
                  <c:v>446000000</c:v>
                </c:pt>
                <c:pt idx="210">
                  <c:v>446000000</c:v>
                </c:pt>
                <c:pt idx="211">
                  <c:v>446000000</c:v>
                </c:pt>
                <c:pt idx="212">
                  <c:v>446000000</c:v>
                </c:pt>
                <c:pt idx="213">
                  <c:v>446000000</c:v>
                </c:pt>
                <c:pt idx="214">
                  <c:v>446000000</c:v>
                </c:pt>
                <c:pt idx="215">
                  <c:v>446000000</c:v>
                </c:pt>
                <c:pt idx="216">
                  <c:v>446000000</c:v>
                </c:pt>
                <c:pt idx="217">
                  <c:v>371000000</c:v>
                </c:pt>
                <c:pt idx="218">
                  <c:v>371000000</c:v>
                </c:pt>
                <c:pt idx="219">
                  <c:v>371000000</c:v>
                </c:pt>
                <c:pt idx="220">
                  <c:v>371000000</c:v>
                </c:pt>
                <c:pt idx="221">
                  <c:v>371000000</c:v>
                </c:pt>
                <c:pt idx="222">
                  <c:v>371000000</c:v>
                </c:pt>
                <c:pt idx="223">
                  <c:v>371000000</c:v>
                </c:pt>
                <c:pt idx="224">
                  <c:v>371000000</c:v>
                </c:pt>
                <c:pt idx="225">
                  <c:v>351000000</c:v>
                </c:pt>
                <c:pt idx="226">
                  <c:v>351000000</c:v>
                </c:pt>
                <c:pt idx="227">
                  <c:v>321000000</c:v>
                </c:pt>
                <c:pt idx="228">
                  <c:v>306000000</c:v>
                </c:pt>
                <c:pt idx="229">
                  <c:v>306000000</c:v>
                </c:pt>
                <c:pt idx="230">
                  <c:v>306000000</c:v>
                </c:pt>
                <c:pt idx="231">
                  <c:v>306000000</c:v>
                </c:pt>
                <c:pt idx="232">
                  <c:v>306000000</c:v>
                </c:pt>
                <c:pt idx="233">
                  <c:v>256000000</c:v>
                </c:pt>
                <c:pt idx="234">
                  <c:v>256000000</c:v>
                </c:pt>
                <c:pt idx="235">
                  <c:v>216000000</c:v>
                </c:pt>
                <c:pt idx="236">
                  <c:v>216000000</c:v>
                </c:pt>
                <c:pt idx="237">
                  <c:v>216000000</c:v>
                </c:pt>
                <c:pt idx="238">
                  <c:v>196000000</c:v>
                </c:pt>
                <c:pt idx="239">
                  <c:v>196000000</c:v>
                </c:pt>
                <c:pt idx="240">
                  <c:v>196000000</c:v>
                </c:pt>
                <c:pt idx="241">
                  <c:v>196000000</c:v>
                </c:pt>
                <c:pt idx="242">
                  <c:v>196000000</c:v>
                </c:pt>
                <c:pt idx="243">
                  <c:v>196000000</c:v>
                </c:pt>
                <c:pt idx="244">
                  <c:v>196000000</c:v>
                </c:pt>
                <c:pt idx="245">
                  <c:v>196000000</c:v>
                </c:pt>
                <c:pt idx="246">
                  <c:v>196000000</c:v>
                </c:pt>
                <c:pt idx="247">
                  <c:v>196000000</c:v>
                </c:pt>
                <c:pt idx="248">
                  <c:v>196000000</c:v>
                </c:pt>
                <c:pt idx="249">
                  <c:v>196000000</c:v>
                </c:pt>
                <c:pt idx="250">
                  <c:v>196000000</c:v>
                </c:pt>
                <c:pt idx="251">
                  <c:v>136000000</c:v>
                </c:pt>
                <c:pt idx="252">
                  <c:v>136000000</c:v>
                </c:pt>
                <c:pt idx="253">
                  <c:v>136000000</c:v>
                </c:pt>
                <c:pt idx="254">
                  <c:v>136000000</c:v>
                </c:pt>
                <c:pt idx="255">
                  <c:v>136000000</c:v>
                </c:pt>
                <c:pt idx="256">
                  <c:v>136000000</c:v>
                </c:pt>
                <c:pt idx="257">
                  <c:v>121000000</c:v>
                </c:pt>
                <c:pt idx="258">
                  <c:v>121000000</c:v>
                </c:pt>
                <c:pt idx="259">
                  <c:v>121000000</c:v>
                </c:pt>
                <c:pt idx="260">
                  <c:v>121000000</c:v>
                </c:pt>
                <c:pt idx="261">
                  <c:v>77000000</c:v>
                </c:pt>
                <c:pt idx="262">
                  <c:v>77000000</c:v>
                </c:pt>
                <c:pt idx="263">
                  <c:v>77000000</c:v>
                </c:pt>
                <c:pt idx="264">
                  <c:v>77000000</c:v>
                </c:pt>
                <c:pt idx="265">
                  <c:v>77000000</c:v>
                </c:pt>
                <c:pt idx="266">
                  <c:v>77000000</c:v>
                </c:pt>
                <c:pt idx="267">
                  <c:v>77000000</c:v>
                </c:pt>
                <c:pt idx="268">
                  <c:v>77000000</c:v>
                </c:pt>
                <c:pt idx="269">
                  <c:v>77000000</c:v>
                </c:pt>
                <c:pt idx="270">
                  <c:v>77000000</c:v>
                </c:pt>
                <c:pt idx="271">
                  <c:v>57000000</c:v>
                </c:pt>
                <c:pt idx="272">
                  <c:v>57000000</c:v>
                </c:pt>
                <c:pt idx="273">
                  <c:v>57000000</c:v>
                </c:pt>
                <c:pt idx="274">
                  <c:v>57000000</c:v>
                </c:pt>
                <c:pt idx="275">
                  <c:v>25000000</c:v>
                </c:pt>
                <c:pt idx="276">
                  <c:v>25000000</c:v>
                </c:pt>
                <c:pt idx="277">
                  <c:v>25000000</c:v>
                </c:pt>
                <c:pt idx="278">
                  <c:v>25000000</c:v>
                </c:pt>
                <c:pt idx="279">
                  <c:v>25000000</c:v>
                </c:pt>
                <c:pt idx="280">
                  <c:v>25000000</c:v>
                </c:pt>
                <c:pt idx="281">
                  <c:v>25000000</c:v>
                </c:pt>
                <c:pt idx="282">
                  <c:v>25000000</c:v>
                </c:pt>
                <c:pt idx="283">
                  <c:v>25000000</c:v>
                </c:pt>
                <c:pt idx="284">
                  <c:v>25000000</c:v>
                </c:pt>
                <c:pt idx="285">
                  <c:v>25000000</c:v>
                </c:pt>
                <c:pt idx="286">
                  <c:v>25000000</c:v>
                </c:pt>
                <c:pt idx="287">
                  <c:v>25000000</c:v>
                </c:pt>
                <c:pt idx="288">
                  <c:v>25000000</c:v>
                </c:pt>
                <c:pt idx="289">
                  <c:v>25000000</c:v>
                </c:pt>
                <c:pt idx="290">
                  <c:v>25000000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ser>
        <c:dLbls>
          <c:showLegendKey val="0"/>
          <c:showVal val="0"/>
          <c:showCatName val="0"/>
          <c:showSerName val="0"/>
          <c:showPercent val="0"/>
          <c:showBubbleSize val="0"/>
        </c:dLbls>
        <c:axId val="265246592"/>
        <c:axId val="265248128"/>
      </c:areaChart>
      <c:dateAx>
        <c:axId val="265246592"/>
        <c:scaling>
          <c:orientation val="minMax"/>
        </c:scaling>
        <c:delete val="0"/>
        <c:axPos val="b"/>
        <c:numFmt formatCode="m/d/yyyy" sourceLinked="1"/>
        <c:majorTickMark val="out"/>
        <c:minorTickMark val="none"/>
        <c:tickLblPos val="nextTo"/>
        <c:crossAx val="265248128"/>
        <c:crosses val="autoZero"/>
        <c:auto val="1"/>
        <c:lblOffset val="100"/>
        <c:baseTimeUnit val="days"/>
        <c:minorUnit val="1"/>
        <c:minorTimeUnit val="days"/>
      </c:dateAx>
      <c:valAx>
        <c:axId val="265248128"/>
        <c:scaling>
          <c:orientation val="minMax"/>
          <c:min val="0"/>
        </c:scaling>
        <c:delete val="0"/>
        <c:axPos val="l"/>
        <c:majorGridlines/>
        <c:numFmt formatCode="#,##0" sourceLinked="0"/>
        <c:majorTickMark val="out"/>
        <c:minorTickMark val="none"/>
        <c:tickLblPos val="nextTo"/>
        <c:crossAx val="265246592"/>
        <c:crosses val="autoZero"/>
        <c:crossBetween val="midCat"/>
      </c:valAx>
    </c:plotArea>
    <c:legend>
      <c:legendPos val="r"/>
      <c:layout>
        <c:manualLayout>
          <c:xMode val="edge"/>
          <c:yMode val="edge"/>
          <c:x val="0.67124834572872749"/>
          <c:y val="0.13529708742442551"/>
          <c:w val="0.28295921415525105"/>
          <c:h val="0.17136137728424755"/>
        </c:manualLayout>
      </c:layout>
      <c:overlay val="0"/>
      <c:spPr>
        <a:solidFill>
          <a:schemeClr val="bg1"/>
        </a:solidFill>
      </c:spPr>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0</xdr:row>
      <xdr:rowOff>95250</xdr:rowOff>
    </xdr:from>
    <xdr:to>
      <xdr:col>6</xdr:col>
      <xdr:colOff>361950</xdr:colOff>
      <xdr:row>6</xdr:row>
      <xdr:rowOff>162448</xdr:rowOff>
    </xdr:to>
    <xdr:pic>
      <xdr:nvPicPr>
        <xdr:cNvPr id="2" name="Picture 1"/>
        <xdr:cNvPicPr>
          <a:picLocks noChangeAspect="1"/>
        </xdr:cNvPicPr>
      </xdr:nvPicPr>
      <xdr:blipFill>
        <a:blip xmlns:r="http://schemas.openxmlformats.org/officeDocument/2006/relationships" r:embed="rId1"/>
        <a:stretch>
          <a:fillRect/>
        </a:stretch>
      </xdr:blipFill>
      <xdr:spPr>
        <a:xfrm>
          <a:off x="447675" y="95250"/>
          <a:ext cx="2686050" cy="1210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214311</xdr:colOff>
      <xdr:row>15</xdr:row>
      <xdr:rowOff>142875</xdr:rowOff>
    </xdr:from>
    <xdr:to>
      <xdr:col>7</xdr:col>
      <xdr:colOff>1162050</xdr:colOff>
      <xdr:row>34</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42</xdr:row>
      <xdr:rowOff>123825</xdr:rowOff>
    </xdr:from>
    <xdr:to>
      <xdr:col>7</xdr:col>
      <xdr:colOff>1143000</xdr:colOff>
      <xdr:row>62</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300036</xdr:colOff>
      <xdr:row>3</xdr:row>
      <xdr:rowOff>204785</xdr:rowOff>
    </xdr:from>
    <xdr:to>
      <xdr:col>8</xdr:col>
      <xdr:colOff>1095374</xdr:colOff>
      <xdr:row>38</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ULU0ISQL101P QFPM_MCB CB1_CoveredBondsOutstanding" connectionId="1" autoFormatId="16" applyNumberFormats="0" applyBorderFormats="0" applyFontFormats="0" applyPatternFormats="0" applyAlignmentFormats="0" applyWidthHeightFormats="0">
  <queryTableRefresh nextId="15" unboundColumnsRight="1">
    <queryTableFields count="12">
      <queryTableField id="1" name="Series" tableColumnId="1"/>
      <queryTableField id="2" name="ISIN" tableColumnId="2"/>
      <queryTableField id="3" name="Currency" tableColumnId="3"/>
      <queryTableField id="4" name="Outstanding Amount" tableColumnId="4"/>
      <queryTableField id="5" name="Issue Date" tableColumnId="5"/>
      <queryTableField id="6" name="Maturity Date" tableColumnId="6"/>
      <queryTableField id="7" name="Coupon Type" tableColumnId="7"/>
      <queryTableField id="8" name="Coupon" tableColumnId="8"/>
      <queryTableField id="11" name="Day Count" tableColumnId="11"/>
      <queryTableField id="12" name="Next Interest Payment Date" tableColumnId="12"/>
      <queryTableField id="13" name="Extended Maturity Date" tableColumnId="13"/>
      <queryTableField id="14" dataBound="0" tableColumnId="14"/>
    </queryTableFields>
    <queryTableDeletedFields count="2">
      <deletedField name="Soft/Hard Bullet"/>
      <deletedField name="Public/Private"/>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ULU0ISQL101P_QFPM_MCB_CB1_CoveredBondsOutstanding" displayName="Table_ULU0ISQL101P_QFPM_MCB_CB1_CoveredBondsOutstanding" ref="B4:M57" tableType="queryTable" totalsRowShown="0" headerRowDxfId="13" dataDxfId="12">
  <tableColumns count="12">
    <tableColumn id="1" uniqueName="1" name="Series" queryTableFieldId="1" dataDxfId="11"/>
    <tableColumn id="2" uniqueName="2" name="ISIN" queryTableFieldId="2" dataDxfId="10"/>
    <tableColumn id="3" uniqueName="3" name="Currency" queryTableFieldId="3" dataDxfId="9"/>
    <tableColumn id="4" uniqueName="4" name="Outstanding Amount" queryTableFieldId="4" dataDxfId="8"/>
    <tableColumn id="5" uniqueName="5" name="Issue Date" queryTableFieldId="5" dataDxfId="7"/>
    <tableColumn id="6" uniqueName="6" name="Maturity Date" queryTableFieldId="6" dataDxfId="6"/>
    <tableColumn id="7" uniqueName="7" name="Coupon Type" queryTableFieldId="7" dataDxfId="5"/>
    <tableColumn id="8" uniqueName="8" name="Coupon" queryTableFieldId="8" dataDxfId="4"/>
    <tableColumn id="11" uniqueName="11" name="Day Count" queryTableFieldId="11" dataDxfId="3"/>
    <tableColumn id="12" uniqueName="12" name="Next Interest Payment Date" queryTableFieldId="12" dataDxfId="2"/>
    <tableColumn id="13" uniqueName="13" name="Extended Maturity Date" queryTableFieldId="13" dataDxfId="1"/>
    <tableColumn id="14" uniqueName="14" name="Remaining Average Life *" queryTableFieldId="14" dataDxfId="0">
      <calculatedColumnFormula>(Table_ULU0ISQL101P_QFPM_MCB_CB1_CoveredBondsOutstanding[[#This Row],[Maturity Date]]-'Front Page'!$J$13)/365</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K39"/>
  <sheetViews>
    <sheetView tabSelected="1" workbookViewId="0"/>
  </sheetViews>
  <sheetFormatPr defaultRowHeight="15" x14ac:dyDescent="0.25"/>
  <cols>
    <col min="1" max="1" width="8.85546875" style="12" customWidth="1"/>
    <col min="2" max="2" width="2.7109375" style="12" customWidth="1"/>
    <col min="3" max="3" width="2.5703125" style="12" customWidth="1"/>
    <col min="4" max="6" width="9.140625" style="12"/>
    <col min="7" max="7" width="10.7109375" style="12" bestFit="1" customWidth="1"/>
    <col min="8" max="9" width="9.140625" style="12"/>
    <col min="10" max="10" width="11.85546875" style="12" customWidth="1"/>
    <col min="11" max="11" width="18.5703125" style="12" customWidth="1"/>
    <col min="12" max="16384" width="9.140625" style="12"/>
  </cols>
  <sheetData>
    <row r="8" spans="2:11" ht="21" x14ac:dyDescent="0.35">
      <c r="B8" s="56" t="s">
        <v>328</v>
      </c>
    </row>
    <row r="9" spans="2:11" ht="21" x14ac:dyDescent="0.35">
      <c r="B9" s="56"/>
    </row>
    <row r="11" spans="2:11" ht="18.75" x14ac:dyDescent="0.3">
      <c r="B11" s="17" t="s">
        <v>46</v>
      </c>
    </row>
    <row r="13" spans="2:11" x14ac:dyDescent="0.25">
      <c r="C13" s="1" t="s">
        <v>46</v>
      </c>
      <c r="D13" s="1"/>
      <c r="E13" s="1"/>
      <c r="F13" s="1"/>
      <c r="G13" s="1"/>
      <c r="H13" s="1"/>
      <c r="I13" s="1"/>
      <c r="J13" s="10">
        <v>41674</v>
      </c>
      <c r="K13" s="64"/>
    </row>
    <row r="14" spans="2:11" x14ac:dyDescent="0.25">
      <c r="C14" s="23" t="s">
        <v>327</v>
      </c>
      <c r="D14" s="23"/>
      <c r="E14" s="23"/>
      <c r="F14" s="23"/>
      <c r="G14" s="23"/>
      <c r="H14" s="23"/>
      <c r="I14" s="23"/>
      <c r="J14" s="136">
        <v>41645</v>
      </c>
    </row>
    <row r="19" spans="2:8" ht="18.75" x14ac:dyDescent="0.3">
      <c r="B19" s="17" t="s">
        <v>0</v>
      </c>
    </row>
    <row r="21" spans="2:8" x14ac:dyDescent="0.25">
      <c r="C21" s="16" t="s">
        <v>62</v>
      </c>
    </row>
    <row r="22" spans="2:8" x14ac:dyDescent="0.25">
      <c r="D22" s="12" t="s">
        <v>11</v>
      </c>
      <c r="F22" s="12" t="s">
        <v>12</v>
      </c>
      <c r="H22" s="12" t="s">
        <v>13</v>
      </c>
    </row>
    <row r="24" spans="2:8" x14ac:dyDescent="0.25">
      <c r="C24" s="16" t="s">
        <v>63</v>
      </c>
    </row>
    <row r="25" spans="2:8" x14ac:dyDescent="0.25">
      <c r="D25" s="12" t="s">
        <v>4</v>
      </c>
      <c r="F25" s="12" t="s">
        <v>5</v>
      </c>
      <c r="H25" s="12" t="s">
        <v>14</v>
      </c>
    </row>
    <row r="26" spans="2:8" x14ac:dyDescent="0.25">
      <c r="D26" s="12" t="s">
        <v>7</v>
      </c>
      <c r="F26" s="12" t="s">
        <v>8</v>
      </c>
      <c r="H26" s="12" t="s">
        <v>15</v>
      </c>
    </row>
    <row r="28" spans="2:8" x14ac:dyDescent="0.25">
      <c r="C28" s="16" t="s">
        <v>414</v>
      </c>
    </row>
    <row r="29" spans="2:8" x14ac:dyDescent="0.25">
      <c r="D29" s="12" t="s">
        <v>2</v>
      </c>
      <c r="F29" s="12" t="s">
        <v>10</v>
      </c>
      <c r="H29" s="12" t="s">
        <v>16</v>
      </c>
    </row>
    <row r="30" spans="2:8" x14ac:dyDescent="0.25">
      <c r="D30" s="12" t="s">
        <v>1</v>
      </c>
      <c r="F30" s="12" t="s">
        <v>9</v>
      </c>
      <c r="H30" s="12" t="s">
        <v>17</v>
      </c>
    </row>
    <row r="31" spans="2:8" x14ac:dyDescent="0.25">
      <c r="D31" s="12" t="s">
        <v>3</v>
      </c>
      <c r="F31" s="12" t="s">
        <v>6</v>
      </c>
      <c r="H31" s="12" t="s">
        <v>18</v>
      </c>
    </row>
    <row r="33" spans="3:4" x14ac:dyDescent="0.25">
      <c r="C33" s="16" t="s">
        <v>19</v>
      </c>
    </row>
    <row r="34" spans="3:4" x14ac:dyDescent="0.25">
      <c r="D34" s="12" t="s">
        <v>430</v>
      </c>
    </row>
    <row r="36" spans="3:4" x14ac:dyDescent="0.25">
      <c r="C36" s="16" t="s">
        <v>420</v>
      </c>
    </row>
    <row r="37" spans="3:4" x14ac:dyDescent="0.25">
      <c r="D37" s="12" t="s">
        <v>421</v>
      </c>
    </row>
    <row r="38" spans="3:4" x14ac:dyDescent="0.25">
      <c r="D38" s="12" t="s">
        <v>423</v>
      </c>
    </row>
    <row r="39" spans="3:4" x14ac:dyDescent="0.25">
      <c r="D39" s="12" t="s">
        <v>422</v>
      </c>
    </row>
  </sheetData>
  <printOptions horizontalCentered="1" vertic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0"/>
  <sheetViews>
    <sheetView workbookViewId="0">
      <selection activeCell="O8" sqref="O8"/>
    </sheetView>
  </sheetViews>
  <sheetFormatPr defaultRowHeight="15" x14ac:dyDescent="0.25"/>
  <cols>
    <col min="1" max="1" width="4.140625" style="12" customWidth="1"/>
    <col min="2" max="16384" width="9.140625" style="12"/>
  </cols>
  <sheetData>
    <row r="2" spans="2:13" ht="18.75" x14ac:dyDescent="0.3">
      <c r="B2" s="155" t="s">
        <v>413</v>
      </c>
      <c r="C2" s="155"/>
      <c r="D2" s="155"/>
      <c r="E2" s="155"/>
      <c r="F2" s="155"/>
      <c r="G2" s="155"/>
      <c r="H2" s="155"/>
      <c r="I2" s="155"/>
      <c r="J2" s="155"/>
      <c r="K2" s="155"/>
      <c r="L2" s="155"/>
      <c r="M2" s="155"/>
    </row>
    <row r="3" spans="2:13" ht="15" customHeight="1" x14ac:dyDescent="0.25">
      <c r="B3" s="154" t="s">
        <v>412</v>
      </c>
      <c r="C3" s="154"/>
      <c r="D3" s="154"/>
      <c r="E3" s="154"/>
      <c r="F3" s="154"/>
      <c r="G3" s="154"/>
      <c r="H3" s="154"/>
      <c r="I3" s="154"/>
      <c r="J3" s="154"/>
      <c r="K3" s="154"/>
      <c r="L3" s="154"/>
      <c r="M3" s="154"/>
    </row>
    <row r="4" spans="2:13" x14ac:dyDescent="0.25">
      <c r="B4" s="154"/>
      <c r="C4" s="154"/>
      <c r="D4" s="154"/>
      <c r="E4" s="154"/>
      <c r="F4" s="154"/>
      <c r="G4" s="154"/>
      <c r="H4" s="154"/>
      <c r="I4" s="154"/>
      <c r="J4" s="154"/>
      <c r="K4" s="154"/>
      <c r="L4" s="154"/>
      <c r="M4" s="154"/>
    </row>
    <row r="5" spans="2:13" x14ac:dyDescent="0.25">
      <c r="B5" s="154"/>
      <c r="C5" s="154"/>
      <c r="D5" s="154"/>
      <c r="E5" s="154"/>
      <c r="F5" s="154"/>
      <c r="G5" s="154"/>
      <c r="H5" s="154"/>
      <c r="I5" s="154"/>
      <c r="J5" s="154"/>
      <c r="K5" s="154"/>
      <c r="L5" s="154"/>
      <c r="M5" s="154"/>
    </row>
    <row r="6" spans="2:13" x14ac:dyDescent="0.25">
      <c r="B6" s="154"/>
      <c r="C6" s="154"/>
      <c r="D6" s="154"/>
      <c r="E6" s="154"/>
      <c r="F6" s="154"/>
      <c r="G6" s="154"/>
      <c r="H6" s="154"/>
      <c r="I6" s="154"/>
      <c r="J6" s="154"/>
      <c r="K6" s="154"/>
      <c r="L6" s="154"/>
      <c r="M6" s="154"/>
    </row>
    <row r="7" spans="2:13" x14ac:dyDescent="0.25">
      <c r="B7" s="154"/>
      <c r="C7" s="154"/>
      <c r="D7" s="154"/>
      <c r="E7" s="154"/>
      <c r="F7" s="154"/>
      <c r="G7" s="154"/>
      <c r="H7" s="154"/>
      <c r="I7" s="154"/>
      <c r="J7" s="154"/>
      <c r="K7" s="154"/>
      <c r="L7" s="154"/>
      <c r="M7" s="154"/>
    </row>
    <row r="8" spans="2:13" x14ac:dyDescent="0.25">
      <c r="B8" s="154"/>
      <c r="C8" s="154"/>
      <c r="D8" s="154"/>
      <c r="E8" s="154"/>
      <c r="F8" s="154"/>
      <c r="G8" s="154"/>
      <c r="H8" s="154"/>
      <c r="I8" s="154"/>
      <c r="J8" s="154"/>
      <c r="K8" s="154"/>
      <c r="L8" s="154"/>
      <c r="M8" s="154"/>
    </row>
    <row r="9" spans="2:13" x14ac:dyDescent="0.25">
      <c r="B9" s="154"/>
      <c r="C9" s="154"/>
      <c r="D9" s="154"/>
      <c r="E9" s="154"/>
      <c r="F9" s="154"/>
      <c r="G9" s="154"/>
      <c r="H9" s="154"/>
      <c r="I9" s="154"/>
      <c r="J9" s="154"/>
      <c r="K9" s="154"/>
      <c r="L9" s="154"/>
      <c r="M9" s="154"/>
    </row>
    <row r="10" spans="2:13" x14ac:dyDescent="0.25">
      <c r="B10" s="154"/>
      <c r="C10" s="154"/>
      <c r="D10" s="154"/>
      <c r="E10" s="154"/>
      <c r="F10" s="154"/>
      <c r="G10" s="154"/>
      <c r="H10" s="154"/>
      <c r="I10" s="154"/>
      <c r="J10" s="154"/>
      <c r="K10" s="154"/>
      <c r="L10" s="154"/>
      <c r="M10" s="154"/>
    </row>
    <row r="11" spans="2:13" x14ac:dyDescent="0.25">
      <c r="B11" s="154"/>
      <c r="C11" s="154"/>
      <c r="D11" s="154"/>
      <c r="E11" s="154"/>
      <c r="F11" s="154"/>
      <c r="G11" s="154"/>
      <c r="H11" s="154"/>
      <c r="I11" s="154"/>
      <c r="J11" s="154"/>
      <c r="K11" s="154"/>
      <c r="L11" s="154"/>
      <c r="M11" s="154"/>
    </row>
    <row r="12" spans="2:13" x14ac:dyDescent="0.25">
      <c r="B12" s="154"/>
      <c r="C12" s="154"/>
      <c r="D12" s="154"/>
      <c r="E12" s="154"/>
      <c r="F12" s="154"/>
      <c r="G12" s="154"/>
      <c r="H12" s="154"/>
      <c r="I12" s="154"/>
      <c r="J12" s="154"/>
      <c r="K12" s="154"/>
      <c r="L12" s="154"/>
      <c r="M12" s="154"/>
    </row>
    <row r="13" spans="2:13" x14ac:dyDescent="0.25">
      <c r="B13" s="154"/>
      <c r="C13" s="154"/>
      <c r="D13" s="154"/>
      <c r="E13" s="154"/>
      <c r="F13" s="154"/>
      <c r="G13" s="154"/>
      <c r="H13" s="154"/>
      <c r="I13" s="154"/>
      <c r="J13" s="154"/>
      <c r="K13" s="154"/>
      <c r="L13" s="154"/>
      <c r="M13" s="154"/>
    </row>
    <row r="14" spans="2:13" x14ac:dyDescent="0.25">
      <c r="B14" s="154"/>
      <c r="C14" s="154"/>
      <c r="D14" s="154"/>
      <c r="E14" s="154"/>
      <c r="F14" s="154"/>
      <c r="G14" s="154"/>
      <c r="H14" s="154"/>
      <c r="I14" s="154"/>
      <c r="J14" s="154"/>
      <c r="K14" s="154"/>
      <c r="L14" s="154"/>
      <c r="M14" s="154"/>
    </row>
    <row r="15" spans="2:13" x14ac:dyDescent="0.25">
      <c r="B15" s="154"/>
      <c r="C15" s="154"/>
      <c r="D15" s="154"/>
      <c r="E15" s="154"/>
      <c r="F15" s="154"/>
      <c r="G15" s="154"/>
      <c r="H15" s="154"/>
      <c r="I15" s="154"/>
      <c r="J15" s="154"/>
      <c r="K15" s="154"/>
      <c r="L15" s="154"/>
      <c r="M15" s="154"/>
    </row>
    <row r="16" spans="2:13" x14ac:dyDescent="0.25">
      <c r="B16" s="154"/>
      <c r="C16" s="154"/>
      <c r="D16" s="154"/>
      <c r="E16" s="154"/>
      <c r="F16" s="154"/>
      <c r="G16" s="154"/>
      <c r="H16" s="154"/>
      <c r="I16" s="154"/>
      <c r="J16" s="154"/>
      <c r="K16" s="154"/>
      <c r="L16" s="154"/>
      <c r="M16" s="154"/>
    </row>
    <row r="17" spans="2:13" x14ac:dyDescent="0.25">
      <c r="B17" s="154"/>
      <c r="C17" s="154"/>
      <c r="D17" s="154"/>
      <c r="E17" s="154"/>
      <c r="F17" s="154"/>
      <c r="G17" s="154"/>
      <c r="H17" s="154"/>
      <c r="I17" s="154"/>
      <c r="J17" s="154"/>
      <c r="K17" s="154"/>
      <c r="L17" s="154"/>
      <c r="M17" s="154"/>
    </row>
    <row r="18" spans="2:13" x14ac:dyDescent="0.25">
      <c r="B18" s="154"/>
      <c r="C18" s="154"/>
      <c r="D18" s="154"/>
      <c r="E18" s="154"/>
      <c r="F18" s="154"/>
      <c r="G18" s="154"/>
      <c r="H18" s="154"/>
      <c r="I18" s="154"/>
      <c r="J18" s="154"/>
      <c r="K18" s="154"/>
      <c r="L18" s="154"/>
      <c r="M18" s="154"/>
    </row>
    <row r="19" spans="2:13" x14ac:dyDescent="0.25">
      <c r="B19" s="154"/>
      <c r="C19" s="154"/>
      <c r="D19" s="154"/>
      <c r="E19" s="154"/>
      <c r="F19" s="154"/>
      <c r="G19" s="154"/>
      <c r="H19" s="154"/>
      <c r="I19" s="154"/>
      <c r="J19" s="154"/>
      <c r="K19" s="154"/>
      <c r="L19" s="154"/>
      <c r="M19" s="154"/>
    </row>
    <row r="20" spans="2:13" x14ac:dyDescent="0.25">
      <c r="B20" s="154"/>
      <c r="C20" s="154"/>
      <c r="D20" s="154"/>
      <c r="E20" s="154"/>
      <c r="F20" s="154"/>
      <c r="G20" s="154"/>
      <c r="H20" s="154"/>
      <c r="I20" s="154"/>
      <c r="J20" s="154"/>
      <c r="K20" s="154"/>
      <c r="L20" s="154"/>
      <c r="M20" s="154"/>
    </row>
    <row r="21" spans="2:13" x14ac:dyDescent="0.25">
      <c r="B21" s="154"/>
      <c r="C21" s="154"/>
      <c r="D21" s="154"/>
      <c r="E21" s="154"/>
      <c r="F21" s="154"/>
      <c r="G21" s="154"/>
      <c r="H21" s="154"/>
      <c r="I21" s="154"/>
      <c r="J21" s="154"/>
      <c r="K21" s="154"/>
      <c r="L21" s="154"/>
      <c r="M21" s="154"/>
    </row>
    <row r="22" spans="2:13" x14ac:dyDescent="0.25">
      <c r="B22" s="154"/>
      <c r="C22" s="154"/>
      <c r="D22" s="154"/>
      <c r="E22" s="154"/>
      <c r="F22" s="154"/>
      <c r="G22" s="154"/>
      <c r="H22" s="154"/>
      <c r="I22" s="154"/>
      <c r="J22" s="154"/>
      <c r="K22" s="154"/>
      <c r="L22" s="154"/>
      <c r="M22" s="154"/>
    </row>
    <row r="23" spans="2:13" x14ac:dyDescent="0.25">
      <c r="B23" s="154"/>
      <c r="C23" s="154"/>
      <c r="D23" s="154"/>
      <c r="E23" s="154"/>
      <c r="F23" s="154"/>
      <c r="G23" s="154"/>
      <c r="H23" s="154"/>
      <c r="I23" s="154"/>
      <c r="J23" s="154"/>
      <c r="K23" s="154"/>
      <c r="L23" s="154"/>
      <c r="M23" s="154"/>
    </row>
    <row r="24" spans="2:13" x14ac:dyDescent="0.25">
      <c r="B24" s="154"/>
      <c r="C24" s="154"/>
      <c r="D24" s="154"/>
      <c r="E24" s="154"/>
      <c r="F24" s="154"/>
      <c r="G24" s="154"/>
      <c r="H24" s="154"/>
      <c r="I24" s="154"/>
      <c r="J24" s="154"/>
      <c r="K24" s="154"/>
      <c r="L24" s="154"/>
      <c r="M24" s="154"/>
    </row>
    <row r="25" spans="2:13" x14ac:dyDescent="0.25">
      <c r="B25" s="154"/>
      <c r="C25" s="154"/>
      <c r="D25" s="154"/>
      <c r="E25" s="154"/>
      <c r="F25" s="154"/>
      <c r="G25" s="154"/>
      <c r="H25" s="154"/>
      <c r="I25" s="154"/>
      <c r="J25" s="154"/>
      <c r="K25" s="154"/>
      <c r="L25" s="154"/>
      <c r="M25" s="154"/>
    </row>
    <row r="26" spans="2:13" x14ac:dyDescent="0.25">
      <c r="B26" s="154"/>
      <c r="C26" s="154"/>
      <c r="D26" s="154"/>
      <c r="E26" s="154"/>
      <c r="F26" s="154"/>
      <c r="G26" s="154"/>
      <c r="H26" s="154"/>
      <c r="I26" s="154"/>
      <c r="J26" s="154"/>
      <c r="K26" s="154"/>
      <c r="L26" s="154"/>
      <c r="M26" s="154"/>
    </row>
    <row r="27" spans="2:13" x14ac:dyDescent="0.25">
      <c r="B27" s="154"/>
      <c r="C27" s="154"/>
      <c r="D27" s="154"/>
      <c r="E27" s="154"/>
      <c r="F27" s="154"/>
      <c r="G27" s="154"/>
      <c r="H27" s="154"/>
      <c r="I27" s="154"/>
      <c r="J27" s="154"/>
      <c r="K27" s="154"/>
      <c r="L27" s="154"/>
      <c r="M27" s="154"/>
    </row>
    <row r="28" spans="2:13" x14ac:dyDescent="0.25">
      <c r="B28" s="154"/>
      <c r="C28" s="154"/>
      <c r="D28" s="154"/>
      <c r="E28" s="154"/>
      <c r="F28" s="154"/>
      <c r="G28" s="154"/>
      <c r="H28" s="154"/>
      <c r="I28" s="154"/>
      <c r="J28" s="154"/>
      <c r="K28" s="154"/>
      <c r="L28" s="154"/>
      <c r="M28" s="154"/>
    </row>
    <row r="29" spans="2:13" x14ac:dyDescent="0.25">
      <c r="B29" s="154"/>
      <c r="C29" s="154"/>
      <c r="D29" s="154"/>
      <c r="E29" s="154"/>
      <c r="F29" s="154"/>
      <c r="G29" s="154"/>
      <c r="H29" s="154"/>
      <c r="I29" s="154"/>
      <c r="J29" s="154"/>
      <c r="K29" s="154"/>
      <c r="L29" s="154"/>
      <c r="M29" s="154"/>
    </row>
    <row r="30" spans="2:13" x14ac:dyDescent="0.25">
      <c r="B30" s="154"/>
      <c r="C30" s="154"/>
      <c r="D30" s="154"/>
      <c r="E30" s="154"/>
      <c r="F30" s="154"/>
      <c r="G30" s="154"/>
      <c r="H30" s="154"/>
      <c r="I30" s="154"/>
      <c r="J30" s="154"/>
      <c r="K30" s="154"/>
      <c r="L30" s="154"/>
      <c r="M30" s="154"/>
    </row>
    <row r="31" spans="2:13" x14ac:dyDescent="0.25">
      <c r="B31" s="154"/>
      <c r="C31" s="154"/>
      <c r="D31" s="154"/>
      <c r="E31" s="154"/>
      <c r="F31" s="154"/>
      <c r="G31" s="154"/>
      <c r="H31" s="154"/>
      <c r="I31" s="154"/>
      <c r="J31" s="154"/>
      <c r="K31" s="154"/>
      <c r="L31" s="154"/>
      <c r="M31" s="154"/>
    </row>
    <row r="32" spans="2:13" x14ac:dyDescent="0.25">
      <c r="B32" s="154"/>
      <c r="C32" s="154"/>
      <c r="D32" s="154"/>
      <c r="E32" s="154"/>
      <c r="F32" s="154"/>
      <c r="G32" s="154"/>
      <c r="H32" s="154"/>
      <c r="I32" s="154"/>
      <c r="J32" s="154"/>
      <c r="K32" s="154"/>
      <c r="L32" s="154"/>
      <c r="M32" s="154"/>
    </row>
    <row r="33" spans="2:13" x14ac:dyDescent="0.25">
      <c r="B33" s="154"/>
      <c r="C33" s="154"/>
      <c r="D33" s="154"/>
      <c r="E33" s="154"/>
      <c r="F33" s="154"/>
      <c r="G33" s="154"/>
      <c r="H33" s="154"/>
      <c r="I33" s="154"/>
      <c r="J33" s="154"/>
      <c r="K33" s="154"/>
      <c r="L33" s="154"/>
      <c r="M33" s="154"/>
    </row>
    <row r="34" spans="2:13" x14ac:dyDescent="0.25">
      <c r="B34" s="154"/>
      <c r="C34" s="154"/>
      <c r="D34" s="154"/>
      <c r="E34" s="154"/>
      <c r="F34" s="154"/>
      <c r="G34" s="154"/>
      <c r="H34" s="154"/>
      <c r="I34" s="154"/>
      <c r="J34" s="154"/>
      <c r="K34" s="154"/>
      <c r="L34" s="154"/>
      <c r="M34" s="154"/>
    </row>
    <row r="35" spans="2:13" x14ac:dyDescent="0.25">
      <c r="B35" s="154"/>
      <c r="C35" s="154"/>
      <c r="D35" s="154"/>
      <c r="E35" s="154"/>
      <c r="F35" s="154"/>
      <c r="G35" s="154"/>
      <c r="H35" s="154"/>
      <c r="I35" s="154"/>
      <c r="J35" s="154"/>
      <c r="K35" s="154"/>
      <c r="L35" s="154"/>
      <c r="M35" s="154"/>
    </row>
    <row r="36" spans="2:13" x14ac:dyDescent="0.25">
      <c r="B36" s="154"/>
      <c r="C36" s="154"/>
      <c r="D36" s="154"/>
      <c r="E36" s="154"/>
      <c r="F36" s="154"/>
      <c r="G36" s="154"/>
      <c r="H36" s="154"/>
      <c r="I36" s="154"/>
      <c r="J36" s="154"/>
      <c r="K36" s="154"/>
      <c r="L36" s="154"/>
      <c r="M36" s="154"/>
    </row>
    <row r="37" spans="2:13" x14ac:dyDescent="0.25">
      <c r="B37" s="154"/>
      <c r="C37" s="154"/>
      <c r="D37" s="154"/>
      <c r="E37" s="154"/>
      <c r="F37" s="154"/>
      <c r="G37" s="154"/>
      <c r="H37" s="154"/>
      <c r="I37" s="154"/>
      <c r="J37" s="154"/>
      <c r="K37" s="154"/>
      <c r="L37" s="154"/>
      <c r="M37" s="154"/>
    </row>
    <row r="38" spans="2:13" x14ac:dyDescent="0.25">
      <c r="B38" s="154"/>
      <c r="C38" s="154"/>
      <c r="D38" s="154"/>
      <c r="E38" s="154"/>
      <c r="F38" s="154"/>
      <c r="G38" s="154"/>
      <c r="H38" s="154"/>
      <c r="I38" s="154"/>
      <c r="J38" s="154"/>
      <c r="K38" s="154"/>
      <c r="L38" s="154"/>
      <c r="M38" s="154"/>
    </row>
    <row r="39" spans="2:13" x14ac:dyDescent="0.25">
      <c r="B39" s="154"/>
      <c r="C39" s="154"/>
      <c r="D39" s="154"/>
      <c r="E39" s="154"/>
      <c r="F39" s="154"/>
      <c r="G39" s="154"/>
      <c r="H39" s="154"/>
      <c r="I39" s="154"/>
      <c r="J39" s="154"/>
      <c r="K39" s="154"/>
      <c r="L39" s="154"/>
      <c r="M39" s="154"/>
    </row>
    <row r="40" spans="2:13" x14ac:dyDescent="0.25">
      <c r="B40" s="154"/>
      <c r="C40" s="154"/>
      <c r="D40" s="154"/>
      <c r="E40" s="154"/>
      <c r="F40" s="154"/>
      <c r="G40" s="154"/>
      <c r="H40" s="154"/>
      <c r="I40" s="154"/>
      <c r="J40" s="154"/>
      <c r="K40" s="154"/>
      <c r="L40" s="154"/>
      <c r="M40" s="154"/>
    </row>
  </sheetData>
  <mergeCells count="2">
    <mergeCell ref="B3:M40"/>
    <mergeCell ref="B2:M2"/>
  </mergeCells>
  <pageMargins left="0.70866141732283472" right="0.70866141732283472" top="0.74803149606299213" bottom="0.74803149606299213" header="0.31496062992125984" footer="0.31496062992125984"/>
  <pageSetup paperSize="9" scale="79" fitToHeight="0" orientation="portrait" r:id="rId1"/>
  <headerFooter>
    <oddFooter>&amp;LBelfius Mortgage Pandbrieven Programme - Investor Report&amp;R&amp;P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zoomScaleNormal="100" workbookViewId="0"/>
  </sheetViews>
  <sheetFormatPr defaultRowHeight="15" x14ac:dyDescent="0.25"/>
  <cols>
    <col min="1" max="1" width="4.7109375" style="12" customWidth="1"/>
    <col min="2" max="2" width="6.85546875" style="12" customWidth="1"/>
    <col min="3" max="3" width="13.28515625" style="18" bestFit="1" customWidth="1"/>
    <col min="4" max="4" width="11" style="18" bestFit="1" customWidth="1"/>
    <col min="5" max="5" width="19.85546875" style="27" customWidth="1"/>
    <col min="6" max="7" width="14.85546875" style="28" bestFit="1" customWidth="1"/>
    <col min="8" max="8" width="14.7109375" style="18" bestFit="1" customWidth="1"/>
    <col min="9" max="9" width="10" style="29" bestFit="1" customWidth="1"/>
    <col min="10" max="10" width="12.7109375" style="18" bestFit="1" customWidth="1"/>
    <col min="11" max="12" width="17.7109375" style="28" customWidth="1"/>
    <col min="13" max="13" width="13.7109375" style="12" customWidth="1"/>
    <col min="14" max="16384" width="9.140625" style="12"/>
  </cols>
  <sheetData>
    <row r="1" spans="1:13" x14ac:dyDescent="0.25">
      <c r="A1" s="156"/>
    </row>
    <row r="2" spans="1:13" ht="18.75" x14ac:dyDescent="0.3">
      <c r="B2" s="17" t="s">
        <v>47</v>
      </c>
    </row>
    <row r="4" spans="1:13" s="33" customFormat="1" ht="30.75" customHeight="1" x14ac:dyDescent="0.25">
      <c r="B4" s="19" t="s">
        <v>20</v>
      </c>
      <c r="C4" s="19" t="s">
        <v>21</v>
      </c>
      <c r="D4" s="19" t="s">
        <v>22</v>
      </c>
      <c r="E4" s="30" t="s">
        <v>23</v>
      </c>
      <c r="F4" s="31" t="s">
        <v>24</v>
      </c>
      <c r="G4" s="31" t="s">
        <v>25</v>
      </c>
      <c r="H4" s="19" t="s">
        <v>26</v>
      </c>
      <c r="I4" s="32" t="s">
        <v>27</v>
      </c>
      <c r="J4" s="19" t="s">
        <v>28</v>
      </c>
      <c r="K4" s="31" t="s">
        <v>29</v>
      </c>
      <c r="L4" s="31" t="s">
        <v>30</v>
      </c>
      <c r="M4" s="19" t="s">
        <v>100</v>
      </c>
    </row>
    <row r="5" spans="1:13" x14ac:dyDescent="0.25">
      <c r="B5" s="38">
        <v>1</v>
      </c>
      <c r="C5" s="38" t="s">
        <v>31</v>
      </c>
      <c r="D5" s="38" t="s">
        <v>32</v>
      </c>
      <c r="E5" s="39">
        <v>1250000000</v>
      </c>
      <c r="F5" s="40">
        <v>41240</v>
      </c>
      <c r="G5" s="40">
        <v>43066</v>
      </c>
      <c r="H5" s="38" t="s">
        <v>33</v>
      </c>
      <c r="I5" s="41">
        <v>1.2500000000000001E-2</v>
      </c>
      <c r="J5" s="38" t="s">
        <v>34</v>
      </c>
      <c r="K5" s="40">
        <v>41970</v>
      </c>
      <c r="L5" s="40">
        <v>43431</v>
      </c>
      <c r="M5" s="42">
        <f>(Table_ULU0ISQL101P_QFPM_MCB_CB1_CoveredBondsOutstanding[[#This Row],[Maturity Date]]-'Front Page'!$J$13)/365</f>
        <v>3.8136986301369862</v>
      </c>
    </row>
    <row r="6" spans="1:13" x14ac:dyDescent="0.25">
      <c r="B6" s="18">
        <v>2</v>
      </c>
      <c r="C6" s="18" t="s">
        <v>35</v>
      </c>
      <c r="D6" s="18" t="s">
        <v>32</v>
      </c>
      <c r="E6" s="27">
        <v>30000000</v>
      </c>
      <c r="F6" s="28">
        <v>41261</v>
      </c>
      <c r="G6" s="28">
        <v>49296</v>
      </c>
      <c r="H6" s="18" t="s">
        <v>33</v>
      </c>
      <c r="I6" s="29">
        <v>0.03</v>
      </c>
      <c r="J6" s="18" t="s">
        <v>34</v>
      </c>
      <c r="K6" s="28">
        <v>41991</v>
      </c>
      <c r="L6" s="28">
        <v>49661</v>
      </c>
      <c r="M6" s="34">
        <f>(Table_ULU0ISQL101P_QFPM_MCB_CB1_CoveredBondsOutstanding[[#This Row],[Maturity Date]]-'Front Page'!$J$13)/365</f>
        <v>20.882191780821916</v>
      </c>
    </row>
    <row r="7" spans="1:13" x14ac:dyDescent="0.25">
      <c r="B7" s="38">
        <v>3</v>
      </c>
      <c r="C7" s="38" t="s">
        <v>36</v>
      </c>
      <c r="D7" s="38" t="s">
        <v>32</v>
      </c>
      <c r="E7" s="39">
        <v>30000000</v>
      </c>
      <c r="F7" s="40">
        <v>41261</v>
      </c>
      <c r="G7" s="40">
        <v>49296</v>
      </c>
      <c r="H7" s="38" t="s">
        <v>33</v>
      </c>
      <c r="I7" s="41">
        <v>2.9499999999999998E-2</v>
      </c>
      <c r="J7" s="38" t="s">
        <v>34</v>
      </c>
      <c r="K7" s="40">
        <v>41991</v>
      </c>
      <c r="L7" s="40">
        <v>49661</v>
      </c>
      <c r="M7" s="42">
        <f>(Table_ULU0ISQL101P_QFPM_MCB_CB1_CoveredBondsOutstanding[[#This Row],[Maturity Date]]-'Front Page'!$J$13)/365</f>
        <v>20.882191780821916</v>
      </c>
    </row>
    <row r="8" spans="1:13" x14ac:dyDescent="0.25">
      <c r="B8" s="18">
        <v>4</v>
      </c>
      <c r="C8" s="18" t="s">
        <v>37</v>
      </c>
      <c r="D8" s="18" t="s">
        <v>32</v>
      </c>
      <c r="E8" s="27">
        <v>30000000</v>
      </c>
      <c r="F8" s="28">
        <v>41264</v>
      </c>
      <c r="G8" s="28">
        <v>48569</v>
      </c>
      <c r="H8" s="18" t="s">
        <v>33</v>
      </c>
      <c r="I8" s="29">
        <v>2.92E-2</v>
      </c>
      <c r="J8" s="18" t="s">
        <v>34</v>
      </c>
      <c r="K8" s="28">
        <v>41995</v>
      </c>
      <c r="L8" s="28">
        <v>48934</v>
      </c>
      <c r="M8" s="34">
        <f>(Table_ULU0ISQL101P_QFPM_MCB_CB1_CoveredBondsOutstanding[[#This Row],[Maturity Date]]-'Front Page'!$J$13)/365</f>
        <v>18.890410958904109</v>
      </c>
    </row>
    <row r="9" spans="1:13" x14ac:dyDescent="0.25">
      <c r="B9" s="38">
        <v>5</v>
      </c>
      <c r="C9" s="38" t="s">
        <v>415</v>
      </c>
      <c r="D9" s="38" t="s">
        <v>32</v>
      </c>
      <c r="E9" s="39">
        <v>15000000</v>
      </c>
      <c r="F9" s="40">
        <v>41291</v>
      </c>
      <c r="G9" s="40">
        <v>48596</v>
      </c>
      <c r="H9" s="38" t="s">
        <v>33</v>
      </c>
      <c r="I9" s="41">
        <v>3.0349999999999999E-2</v>
      </c>
      <c r="J9" s="38" t="s">
        <v>34</v>
      </c>
      <c r="K9" s="40">
        <v>42023</v>
      </c>
      <c r="L9" s="40">
        <v>48961</v>
      </c>
      <c r="M9" s="42">
        <f>(Table_ULU0ISQL101P_QFPM_MCB_CB1_CoveredBondsOutstanding[[#This Row],[Maturity Date]]-'Front Page'!$J$13)/365</f>
        <v>18.964383561643835</v>
      </c>
    </row>
    <row r="10" spans="1:13" x14ac:dyDescent="0.25">
      <c r="B10" s="18">
        <v>6</v>
      </c>
      <c r="C10" s="18" t="s">
        <v>416</v>
      </c>
      <c r="D10" s="18" t="s">
        <v>32</v>
      </c>
      <c r="E10" s="27">
        <v>500000000</v>
      </c>
      <c r="F10" s="28">
        <v>41304</v>
      </c>
      <c r="G10" s="28">
        <v>44956</v>
      </c>
      <c r="H10" s="18" t="s">
        <v>33</v>
      </c>
      <c r="I10" s="29">
        <v>2.1250000000000002E-2</v>
      </c>
      <c r="J10" s="18" t="s">
        <v>34</v>
      </c>
      <c r="K10" s="28">
        <v>42034</v>
      </c>
      <c r="L10" s="28">
        <v>45321</v>
      </c>
      <c r="M10" s="34">
        <f>(Table_ULU0ISQL101P_QFPM_MCB_CB1_CoveredBondsOutstanding[[#This Row],[Maturity Date]]-'Front Page'!$J$13)/365</f>
        <v>8.9917808219178088</v>
      </c>
    </row>
    <row r="11" spans="1:13" x14ac:dyDescent="0.25">
      <c r="B11" s="98">
        <v>7</v>
      </c>
      <c r="C11" s="98" t="s">
        <v>417</v>
      </c>
      <c r="D11" s="98" t="s">
        <v>32</v>
      </c>
      <c r="E11" s="139">
        <v>75000000</v>
      </c>
      <c r="F11" s="140">
        <v>41309</v>
      </c>
      <c r="G11" s="140">
        <v>48248</v>
      </c>
      <c r="H11" s="98" t="s">
        <v>33</v>
      </c>
      <c r="I11" s="141">
        <v>2.7349999999999999E-2</v>
      </c>
      <c r="J11" s="98" t="s">
        <v>34</v>
      </c>
      <c r="K11" s="140">
        <v>42039</v>
      </c>
      <c r="L11" s="140">
        <v>48614</v>
      </c>
      <c r="M11" s="142">
        <f>(Table_ULU0ISQL101P_QFPM_MCB_CB1_CoveredBondsOutstanding[[#This Row],[Maturity Date]]-'Front Page'!$J$13)/365</f>
        <v>18.010958904109589</v>
      </c>
    </row>
    <row r="12" spans="1:13" x14ac:dyDescent="0.25">
      <c r="B12" s="21">
        <v>8</v>
      </c>
      <c r="C12" s="21" t="s">
        <v>424</v>
      </c>
      <c r="D12" s="21" t="s">
        <v>32</v>
      </c>
      <c r="E12" s="35">
        <v>20000000</v>
      </c>
      <c r="F12" s="143">
        <v>41332</v>
      </c>
      <c r="G12" s="143">
        <v>47906</v>
      </c>
      <c r="H12" s="21" t="s">
        <v>33</v>
      </c>
      <c r="I12" s="144">
        <v>2.7699999999999999E-2</v>
      </c>
      <c r="J12" s="21" t="s">
        <v>34</v>
      </c>
      <c r="K12" s="143">
        <v>41697</v>
      </c>
      <c r="L12" s="143">
        <v>48271</v>
      </c>
      <c r="M12" s="145">
        <f>(Table_ULU0ISQL101P_QFPM_MCB_CB1_CoveredBondsOutstanding[[#This Row],[Maturity Date]]-'Front Page'!$J$13)/365</f>
        <v>17.073972602739726</v>
      </c>
    </row>
    <row r="13" spans="1:13" x14ac:dyDescent="0.25">
      <c r="B13" s="98">
        <v>9</v>
      </c>
      <c r="C13" s="98" t="s">
        <v>425</v>
      </c>
      <c r="D13" s="98" t="s">
        <v>32</v>
      </c>
      <c r="E13" s="139">
        <v>25000000</v>
      </c>
      <c r="F13" s="140">
        <v>41366</v>
      </c>
      <c r="G13" s="140">
        <v>50497</v>
      </c>
      <c r="H13" s="98" t="s">
        <v>33</v>
      </c>
      <c r="I13" s="141">
        <v>2.835E-2</v>
      </c>
      <c r="J13" s="98" t="s">
        <v>34</v>
      </c>
      <c r="K13" s="140">
        <v>41731</v>
      </c>
      <c r="L13" s="140">
        <v>50862</v>
      </c>
      <c r="M13" s="142">
        <f>(Table_ULU0ISQL101P_QFPM_MCB_CB1_CoveredBondsOutstanding[[#This Row],[Maturity Date]]-'Front Page'!$J$13)/365</f>
        <v>24.172602739726027</v>
      </c>
    </row>
    <row r="14" spans="1:13" x14ac:dyDescent="0.25">
      <c r="B14" s="21">
        <v>10</v>
      </c>
      <c r="C14" s="21" t="s">
        <v>426</v>
      </c>
      <c r="D14" s="21" t="s">
        <v>32</v>
      </c>
      <c r="E14" s="35">
        <v>600000000</v>
      </c>
      <c r="F14" s="143">
        <v>41430</v>
      </c>
      <c r="G14" s="143">
        <v>43987</v>
      </c>
      <c r="H14" s="21" t="s">
        <v>33</v>
      </c>
      <c r="I14" s="144">
        <v>1.375E-2</v>
      </c>
      <c r="J14" s="21" t="s">
        <v>34</v>
      </c>
      <c r="K14" s="143">
        <v>41795</v>
      </c>
      <c r="L14" s="143">
        <v>44352</v>
      </c>
      <c r="M14" s="145">
        <f>(Table_ULU0ISQL101P_QFPM_MCB_CB1_CoveredBondsOutstanding[[#This Row],[Maturity Date]]-'Front Page'!$J$13)/365</f>
        <v>6.3369863013698629</v>
      </c>
    </row>
    <row r="15" spans="1:13" x14ac:dyDescent="0.25">
      <c r="B15" s="98">
        <v>11</v>
      </c>
      <c r="C15" s="98" t="s">
        <v>427</v>
      </c>
      <c r="D15" s="98" t="s">
        <v>32</v>
      </c>
      <c r="E15" s="139">
        <v>15000000</v>
      </c>
      <c r="F15" s="140">
        <v>41438</v>
      </c>
      <c r="G15" s="140">
        <v>49473</v>
      </c>
      <c r="H15" s="98" t="s">
        <v>33</v>
      </c>
      <c r="I15" s="141">
        <v>2.8000000000000001E-2</v>
      </c>
      <c r="J15" s="98" t="s">
        <v>34</v>
      </c>
      <c r="K15" s="140">
        <v>41803</v>
      </c>
      <c r="L15" s="140">
        <v>49839</v>
      </c>
      <c r="M15" s="142">
        <f>(Table_ULU0ISQL101P_QFPM_MCB_CB1_CoveredBondsOutstanding[[#This Row],[Maturity Date]]-'Front Page'!$J$13)/365</f>
        <v>21.367123287671234</v>
      </c>
    </row>
    <row r="16" spans="1:13" x14ac:dyDescent="0.25">
      <c r="B16" s="21">
        <v>12</v>
      </c>
      <c r="C16" s="21" t="s">
        <v>428</v>
      </c>
      <c r="D16" s="21" t="s">
        <v>32</v>
      </c>
      <c r="E16" s="35">
        <v>50000000</v>
      </c>
      <c r="F16" s="143">
        <v>41446</v>
      </c>
      <c r="G16" s="143">
        <v>48751</v>
      </c>
      <c r="H16" s="21" t="s">
        <v>33</v>
      </c>
      <c r="I16" s="144">
        <v>2.8549999999999999E-2</v>
      </c>
      <c r="J16" s="21" t="s">
        <v>34</v>
      </c>
      <c r="K16" s="143">
        <v>41811</v>
      </c>
      <c r="L16" s="143">
        <v>49116</v>
      </c>
      <c r="M16" s="145">
        <f>(Table_ULU0ISQL101P_QFPM_MCB_CB1_CoveredBondsOutstanding[[#This Row],[Maturity Date]]-'Front Page'!$J$13)/365</f>
        <v>19.389041095890413</v>
      </c>
    </row>
    <row r="17" spans="2:13" x14ac:dyDescent="0.25">
      <c r="B17" s="98">
        <v>13</v>
      </c>
      <c r="C17" s="98" t="s">
        <v>429</v>
      </c>
      <c r="D17" s="98" t="s">
        <v>32</v>
      </c>
      <c r="E17" s="139">
        <v>50000000</v>
      </c>
      <c r="F17" s="140">
        <v>41452</v>
      </c>
      <c r="G17" s="140">
        <v>47296</v>
      </c>
      <c r="H17" s="98" t="s">
        <v>33</v>
      </c>
      <c r="I17" s="141">
        <v>2.6290000000000001E-2</v>
      </c>
      <c r="J17" s="98" t="s">
        <v>34</v>
      </c>
      <c r="K17" s="140">
        <v>41817</v>
      </c>
      <c r="L17" s="140">
        <v>47661</v>
      </c>
      <c r="M17" s="142">
        <f>(Table_ULU0ISQL101P_QFPM_MCB_CB1_CoveredBondsOutstanding[[#This Row],[Maturity Date]]-'Front Page'!$J$13)/365</f>
        <v>15.402739726027397</v>
      </c>
    </row>
    <row r="18" spans="2:13" x14ac:dyDescent="0.25">
      <c r="B18" s="21">
        <v>14</v>
      </c>
      <c r="C18" s="21" t="s">
        <v>431</v>
      </c>
      <c r="D18" s="21" t="s">
        <v>32</v>
      </c>
      <c r="E18" s="35">
        <v>30000000</v>
      </c>
      <c r="F18" s="143">
        <v>41509</v>
      </c>
      <c r="G18" s="143">
        <v>48814</v>
      </c>
      <c r="H18" s="21" t="s">
        <v>33</v>
      </c>
      <c r="I18" s="144">
        <v>3.0099999999999998E-2</v>
      </c>
      <c r="J18" s="21" t="s">
        <v>34</v>
      </c>
      <c r="K18" s="143">
        <v>41876</v>
      </c>
      <c r="L18" s="148">
        <v>49179</v>
      </c>
      <c r="M18" s="145">
        <f>(Table_ULU0ISQL101P_QFPM_MCB_CB1_CoveredBondsOutstanding[[#This Row],[Maturity Date]]-'Front Page'!$J$13)/365</f>
        <v>19.561643835616437</v>
      </c>
    </row>
    <row r="19" spans="2:13" x14ac:dyDescent="0.25">
      <c r="B19" s="98">
        <v>15</v>
      </c>
      <c r="C19" s="98" t="s">
        <v>432</v>
      </c>
      <c r="D19" s="98" t="s">
        <v>32</v>
      </c>
      <c r="E19" s="139">
        <v>20000000</v>
      </c>
      <c r="F19" s="140">
        <v>41513</v>
      </c>
      <c r="G19" s="140">
        <v>49914</v>
      </c>
      <c r="H19" s="98" t="s">
        <v>33</v>
      </c>
      <c r="I19" s="141">
        <v>3.065E-2</v>
      </c>
      <c r="J19" s="98" t="s">
        <v>34</v>
      </c>
      <c r="K19" s="140">
        <v>41878</v>
      </c>
      <c r="L19" s="140">
        <v>50279</v>
      </c>
      <c r="M19" s="142">
        <f>(Table_ULU0ISQL101P_QFPM_MCB_CB1_CoveredBondsOutstanding[[#This Row],[Maturity Date]]-'Front Page'!$J$13)/365</f>
        <v>22.575342465753426</v>
      </c>
    </row>
    <row r="20" spans="2:13" s="20" customFormat="1" x14ac:dyDescent="0.25">
      <c r="B20" s="21">
        <v>16</v>
      </c>
      <c r="C20" s="21" t="s">
        <v>433</v>
      </c>
      <c r="D20" s="21" t="s">
        <v>32</v>
      </c>
      <c r="E20" s="35">
        <v>10000000</v>
      </c>
      <c r="F20" s="143">
        <v>41509</v>
      </c>
      <c r="G20" s="143">
        <v>48814</v>
      </c>
      <c r="H20" s="21" t="s">
        <v>33</v>
      </c>
      <c r="I20" s="144">
        <v>3.1449999999999999E-2</v>
      </c>
      <c r="J20" s="21" t="s">
        <v>34</v>
      </c>
      <c r="K20" s="143">
        <v>41876</v>
      </c>
      <c r="L20" s="148">
        <v>49179</v>
      </c>
      <c r="M20" s="145">
        <f>(Table_ULU0ISQL101P_QFPM_MCB_CB1_CoveredBondsOutstanding[[#This Row],[Maturity Date]]-'Front Page'!$J$13)/365</f>
        <v>19.561643835616437</v>
      </c>
    </row>
    <row r="21" spans="2:13" x14ac:dyDescent="0.25">
      <c r="B21" s="98">
        <v>17</v>
      </c>
      <c r="C21" s="98" t="s">
        <v>434</v>
      </c>
      <c r="D21" s="98" t="s">
        <v>32</v>
      </c>
      <c r="E21" s="139">
        <v>50000000</v>
      </c>
      <c r="F21" s="140">
        <v>41564</v>
      </c>
      <c r="G21" s="140">
        <v>47043</v>
      </c>
      <c r="H21" s="98" t="s">
        <v>33</v>
      </c>
      <c r="I21" s="141">
        <v>2.947E-2</v>
      </c>
      <c r="J21" s="98" t="s">
        <v>34</v>
      </c>
      <c r="K21" s="140">
        <v>41929</v>
      </c>
      <c r="L21" s="140">
        <v>47408</v>
      </c>
      <c r="M21" s="142">
        <f>(Table_ULU0ISQL101P_QFPM_MCB_CB1_CoveredBondsOutstanding[[#This Row],[Maturity Date]]-'Front Page'!$J$13)/365</f>
        <v>14.70958904109589</v>
      </c>
    </row>
    <row r="22" spans="2:13" x14ac:dyDescent="0.25">
      <c r="B22" s="21">
        <v>18</v>
      </c>
      <c r="C22" s="21" t="s">
        <v>435</v>
      </c>
      <c r="D22" s="21" t="s">
        <v>32</v>
      </c>
      <c r="E22" s="35">
        <v>20000000</v>
      </c>
      <c r="F22" s="143">
        <v>41572</v>
      </c>
      <c r="G22" s="143">
        <v>48514</v>
      </c>
      <c r="H22" s="21" t="s">
        <v>33</v>
      </c>
      <c r="I22" s="144">
        <v>3.175E-2</v>
      </c>
      <c r="J22" s="21" t="s">
        <v>34</v>
      </c>
      <c r="K22" s="143">
        <v>41939</v>
      </c>
      <c r="L22" s="148">
        <v>48879</v>
      </c>
      <c r="M22" s="145">
        <f>(Table_ULU0ISQL101P_QFPM_MCB_CB1_CoveredBondsOutstanding[[#This Row],[Maturity Date]]-'Front Page'!$J$13)/365</f>
        <v>18.739726027397261</v>
      </c>
    </row>
    <row r="23" spans="2:13" x14ac:dyDescent="0.25">
      <c r="B23" s="98">
        <v>19</v>
      </c>
      <c r="C23" s="98" t="s">
        <v>436</v>
      </c>
      <c r="D23" s="98" t="s">
        <v>32</v>
      </c>
      <c r="E23" s="139">
        <v>44000000</v>
      </c>
      <c r="F23" s="140">
        <v>41578</v>
      </c>
      <c r="G23" s="140">
        <v>49613</v>
      </c>
      <c r="H23" s="98" t="s">
        <v>33</v>
      </c>
      <c r="I23" s="141">
        <v>3.1449999999999999E-2</v>
      </c>
      <c r="J23" s="98" t="s">
        <v>34</v>
      </c>
      <c r="K23" s="140">
        <v>41943</v>
      </c>
      <c r="L23" s="140">
        <v>49979</v>
      </c>
      <c r="M23" s="142">
        <f>(Table_ULU0ISQL101P_QFPM_MCB_CB1_CoveredBondsOutstanding[[#This Row],[Maturity Date]]-'Front Page'!$J$13)/365</f>
        <v>21.75068493150685</v>
      </c>
    </row>
    <row r="24" spans="2:13" x14ac:dyDescent="0.25">
      <c r="B24" s="21">
        <v>20</v>
      </c>
      <c r="C24" s="21" t="s">
        <v>437</v>
      </c>
      <c r="D24" s="21" t="s">
        <v>32</v>
      </c>
      <c r="E24" s="35">
        <v>30000000</v>
      </c>
      <c r="F24" s="143">
        <v>41610</v>
      </c>
      <c r="G24" s="143">
        <v>45993</v>
      </c>
      <c r="H24" s="21" t="s">
        <v>33</v>
      </c>
      <c r="I24" s="144">
        <v>2.46E-2</v>
      </c>
      <c r="J24" s="21" t="s">
        <v>34</v>
      </c>
      <c r="K24" s="143">
        <v>41975</v>
      </c>
      <c r="L24" s="148">
        <v>46358</v>
      </c>
      <c r="M24" s="145">
        <f>(Table_ULU0ISQL101P_QFPM_MCB_CB1_CoveredBondsOutstanding[[#This Row],[Maturity Date]]-'Front Page'!$J$13)/365</f>
        <v>11.832876712328767</v>
      </c>
    </row>
    <row r="25" spans="2:13" x14ac:dyDescent="0.25">
      <c r="B25" s="98">
        <v>21</v>
      </c>
      <c r="C25" s="98" t="s">
        <v>438</v>
      </c>
      <c r="D25" s="98" t="s">
        <v>32</v>
      </c>
      <c r="E25" s="139">
        <v>3000000</v>
      </c>
      <c r="F25" s="140">
        <v>41610</v>
      </c>
      <c r="G25" s="140">
        <v>45993</v>
      </c>
      <c r="H25" s="98" t="s">
        <v>33</v>
      </c>
      <c r="I25" s="141">
        <v>2.46E-2</v>
      </c>
      <c r="J25" s="98" t="s">
        <v>34</v>
      </c>
      <c r="K25" s="140">
        <v>41975</v>
      </c>
      <c r="L25" s="140">
        <v>46358</v>
      </c>
      <c r="M25" s="142">
        <f>(Table_ULU0ISQL101P_QFPM_MCB_CB1_CoveredBondsOutstanding[[#This Row],[Maturity Date]]-'Front Page'!$J$13)/365</f>
        <v>11.832876712328767</v>
      </c>
    </row>
    <row r="26" spans="2:13" x14ac:dyDescent="0.25">
      <c r="B26" s="21">
        <v>22</v>
      </c>
      <c r="C26" s="21" t="s">
        <v>439</v>
      </c>
      <c r="D26" s="21" t="s">
        <v>32</v>
      </c>
      <c r="E26" s="35">
        <v>3000000</v>
      </c>
      <c r="F26" s="143">
        <v>41610</v>
      </c>
      <c r="G26" s="143">
        <v>45993</v>
      </c>
      <c r="H26" s="21" t="s">
        <v>33</v>
      </c>
      <c r="I26" s="144">
        <v>2.46E-2</v>
      </c>
      <c r="J26" s="21" t="s">
        <v>34</v>
      </c>
      <c r="K26" s="143">
        <v>41975</v>
      </c>
      <c r="L26" s="148">
        <v>46358</v>
      </c>
      <c r="M26" s="145">
        <f>(Table_ULU0ISQL101P_QFPM_MCB_CB1_CoveredBondsOutstanding[[#This Row],[Maturity Date]]-'Front Page'!$J$13)/365</f>
        <v>11.832876712328767</v>
      </c>
    </row>
    <row r="27" spans="2:13" x14ac:dyDescent="0.25">
      <c r="B27" s="98">
        <v>23</v>
      </c>
      <c r="C27" s="98" t="s">
        <v>440</v>
      </c>
      <c r="D27" s="98" t="s">
        <v>32</v>
      </c>
      <c r="E27" s="139">
        <v>2000000</v>
      </c>
      <c r="F27" s="140">
        <v>41610</v>
      </c>
      <c r="G27" s="140">
        <v>45993</v>
      </c>
      <c r="H27" s="98" t="s">
        <v>33</v>
      </c>
      <c r="I27" s="141">
        <v>2.46E-2</v>
      </c>
      <c r="J27" s="98" t="s">
        <v>34</v>
      </c>
      <c r="K27" s="140">
        <v>41975</v>
      </c>
      <c r="L27" s="140">
        <v>46358</v>
      </c>
      <c r="M27" s="142">
        <f>(Table_ULU0ISQL101P_QFPM_MCB_CB1_CoveredBondsOutstanding[[#This Row],[Maturity Date]]-'Front Page'!$J$13)/365</f>
        <v>11.832876712328767</v>
      </c>
    </row>
    <row r="28" spans="2:13" x14ac:dyDescent="0.25">
      <c r="B28" s="21">
        <v>24</v>
      </c>
      <c r="C28" s="21" t="s">
        <v>441</v>
      </c>
      <c r="D28" s="21" t="s">
        <v>32</v>
      </c>
      <c r="E28" s="35">
        <v>30000000</v>
      </c>
      <c r="F28" s="143">
        <v>41610</v>
      </c>
      <c r="G28" s="143">
        <v>45993</v>
      </c>
      <c r="H28" s="21" t="s">
        <v>33</v>
      </c>
      <c r="I28" s="144">
        <v>2.46E-2</v>
      </c>
      <c r="J28" s="21" t="s">
        <v>34</v>
      </c>
      <c r="K28" s="143">
        <v>41975</v>
      </c>
      <c r="L28" s="148">
        <v>46358</v>
      </c>
      <c r="M28" s="145">
        <f>(Table_ULU0ISQL101P_QFPM_MCB_CB1_CoveredBondsOutstanding[[#This Row],[Maturity Date]]-'Front Page'!$J$13)/365</f>
        <v>11.832876712328767</v>
      </c>
    </row>
    <row r="29" spans="2:13" x14ac:dyDescent="0.25">
      <c r="B29" s="98">
        <v>25</v>
      </c>
      <c r="C29" s="98" t="s">
        <v>442</v>
      </c>
      <c r="D29" s="98" t="s">
        <v>32</v>
      </c>
      <c r="E29" s="139">
        <v>30000000</v>
      </c>
      <c r="F29" s="140">
        <v>41610</v>
      </c>
      <c r="G29" s="140">
        <v>45993</v>
      </c>
      <c r="H29" s="98" t="s">
        <v>33</v>
      </c>
      <c r="I29" s="141">
        <v>2.46E-2</v>
      </c>
      <c r="J29" s="98" t="s">
        <v>34</v>
      </c>
      <c r="K29" s="140">
        <v>41975</v>
      </c>
      <c r="L29" s="140">
        <v>46358</v>
      </c>
      <c r="M29" s="142">
        <f>(Table_ULU0ISQL101P_QFPM_MCB_CB1_CoveredBondsOutstanding[[#This Row],[Maturity Date]]-'Front Page'!$J$13)/365</f>
        <v>11.832876712328767</v>
      </c>
    </row>
    <row r="30" spans="2:13" x14ac:dyDescent="0.25">
      <c r="B30" s="21">
        <v>26</v>
      </c>
      <c r="C30" s="21" t="s">
        <v>443</v>
      </c>
      <c r="D30" s="21" t="s">
        <v>32</v>
      </c>
      <c r="E30" s="35">
        <v>1000000</v>
      </c>
      <c r="F30" s="143">
        <v>41610</v>
      </c>
      <c r="G30" s="143">
        <v>45993</v>
      </c>
      <c r="H30" s="21" t="s">
        <v>33</v>
      </c>
      <c r="I30" s="144">
        <v>2.46E-2</v>
      </c>
      <c r="J30" s="21" t="s">
        <v>34</v>
      </c>
      <c r="K30" s="143">
        <v>41975</v>
      </c>
      <c r="L30" s="148">
        <v>46358</v>
      </c>
      <c r="M30" s="145">
        <f>(Table_ULU0ISQL101P_QFPM_MCB_CB1_CoveredBondsOutstanding[[#This Row],[Maturity Date]]-'Front Page'!$J$13)/365</f>
        <v>11.832876712328767</v>
      </c>
    </row>
    <row r="31" spans="2:13" x14ac:dyDescent="0.25">
      <c r="B31" s="98">
        <v>27</v>
      </c>
      <c r="C31" s="98" t="s">
        <v>444</v>
      </c>
      <c r="D31" s="98" t="s">
        <v>32</v>
      </c>
      <c r="E31" s="139">
        <v>1000000</v>
      </c>
      <c r="F31" s="140">
        <v>41610</v>
      </c>
      <c r="G31" s="140">
        <v>45993</v>
      </c>
      <c r="H31" s="98" t="s">
        <v>33</v>
      </c>
      <c r="I31" s="141">
        <v>2.46E-2</v>
      </c>
      <c r="J31" s="98" t="s">
        <v>34</v>
      </c>
      <c r="K31" s="140">
        <v>41975</v>
      </c>
      <c r="L31" s="140">
        <v>46358</v>
      </c>
      <c r="M31" s="142">
        <f>(Table_ULU0ISQL101P_QFPM_MCB_CB1_CoveredBondsOutstanding[[#This Row],[Maturity Date]]-'Front Page'!$J$13)/365</f>
        <v>11.832876712328767</v>
      </c>
    </row>
    <row r="32" spans="2:13" x14ac:dyDescent="0.25">
      <c r="B32" s="21">
        <v>28</v>
      </c>
      <c r="C32" s="21" t="s">
        <v>445</v>
      </c>
      <c r="D32" s="21" t="s">
        <v>32</v>
      </c>
      <c r="E32" s="35">
        <v>5000000</v>
      </c>
      <c r="F32" s="143">
        <v>41610</v>
      </c>
      <c r="G32" s="143">
        <v>45993</v>
      </c>
      <c r="H32" s="21" t="s">
        <v>33</v>
      </c>
      <c r="I32" s="144">
        <v>2.46E-2</v>
      </c>
      <c r="J32" s="21" t="s">
        <v>34</v>
      </c>
      <c r="K32" s="143">
        <v>41975</v>
      </c>
      <c r="L32" s="148">
        <v>46358</v>
      </c>
      <c r="M32" s="145">
        <f>(Table_ULU0ISQL101P_QFPM_MCB_CB1_CoveredBondsOutstanding[[#This Row],[Maturity Date]]-'Front Page'!$J$13)/365</f>
        <v>11.832876712328767</v>
      </c>
    </row>
    <row r="33" spans="2:13" x14ac:dyDescent="0.25">
      <c r="B33" s="98">
        <v>29</v>
      </c>
      <c r="C33" s="98" t="s">
        <v>446</v>
      </c>
      <c r="D33" s="98" t="s">
        <v>32</v>
      </c>
      <c r="E33" s="139">
        <v>10000000</v>
      </c>
      <c r="F33" s="140">
        <v>41610</v>
      </c>
      <c r="G33" s="140">
        <v>45993</v>
      </c>
      <c r="H33" s="98" t="s">
        <v>33</v>
      </c>
      <c r="I33" s="141">
        <v>2.46E-2</v>
      </c>
      <c r="J33" s="98" t="s">
        <v>34</v>
      </c>
      <c r="K33" s="140">
        <v>41975</v>
      </c>
      <c r="L33" s="140">
        <v>46358</v>
      </c>
      <c r="M33" s="142">
        <f>(Table_ULU0ISQL101P_QFPM_MCB_CB1_CoveredBondsOutstanding[[#This Row],[Maturity Date]]-'Front Page'!$J$13)/365</f>
        <v>11.832876712328767</v>
      </c>
    </row>
    <row r="34" spans="2:13" x14ac:dyDescent="0.25">
      <c r="B34" s="21">
        <v>30</v>
      </c>
      <c r="C34" s="21" t="s">
        <v>447</v>
      </c>
      <c r="D34" s="21" t="s">
        <v>32</v>
      </c>
      <c r="E34" s="35">
        <v>10000000</v>
      </c>
      <c r="F34" s="143">
        <v>41610</v>
      </c>
      <c r="G34" s="143">
        <v>45993</v>
      </c>
      <c r="H34" s="21" t="s">
        <v>33</v>
      </c>
      <c r="I34" s="144">
        <v>2.46E-2</v>
      </c>
      <c r="J34" s="21" t="s">
        <v>34</v>
      </c>
      <c r="K34" s="143">
        <v>41975</v>
      </c>
      <c r="L34" s="148">
        <v>46358</v>
      </c>
      <c r="M34" s="145">
        <f>(Table_ULU0ISQL101P_QFPM_MCB_CB1_CoveredBondsOutstanding[[#This Row],[Maturity Date]]-'Front Page'!$J$13)/365</f>
        <v>11.832876712328767</v>
      </c>
    </row>
    <row r="35" spans="2:13" x14ac:dyDescent="0.25">
      <c r="B35" s="98">
        <v>31</v>
      </c>
      <c r="C35" s="98" t="s">
        <v>448</v>
      </c>
      <c r="D35" s="98" t="s">
        <v>32</v>
      </c>
      <c r="E35" s="139">
        <v>15000000</v>
      </c>
      <c r="F35" s="140">
        <v>41610</v>
      </c>
      <c r="G35" s="140">
        <v>45993</v>
      </c>
      <c r="H35" s="98" t="s">
        <v>33</v>
      </c>
      <c r="I35" s="141">
        <v>2.46E-2</v>
      </c>
      <c r="J35" s="98" t="s">
        <v>34</v>
      </c>
      <c r="K35" s="140">
        <v>41975</v>
      </c>
      <c r="L35" s="140">
        <v>46358</v>
      </c>
      <c r="M35" s="142">
        <f>(Table_ULU0ISQL101P_QFPM_MCB_CB1_CoveredBondsOutstanding[[#This Row],[Maturity Date]]-'Front Page'!$J$13)/365</f>
        <v>11.832876712328767</v>
      </c>
    </row>
    <row r="36" spans="2:13" x14ac:dyDescent="0.25">
      <c r="B36" s="21">
        <v>32</v>
      </c>
      <c r="C36" s="21" t="s">
        <v>449</v>
      </c>
      <c r="D36" s="21" t="s">
        <v>32</v>
      </c>
      <c r="E36" s="35">
        <v>10000000</v>
      </c>
      <c r="F36" s="143">
        <v>41610</v>
      </c>
      <c r="G36" s="143">
        <v>45993</v>
      </c>
      <c r="H36" s="21" t="s">
        <v>33</v>
      </c>
      <c r="I36" s="144">
        <v>2.46E-2</v>
      </c>
      <c r="J36" s="21" t="s">
        <v>34</v>
      </c>
      <c r="K36" s="143">
        <v>41975</v>
      </c>
      <c r="L36" s="148">
        <v>46358</v>
      </c>
      <c r="M36" s="145">
        <f>(Table_ULU0ISQL101P_QFPM_MCB_CB1_CoveredBondsOutstanding[[#This Row],[Maturity Date]]-'Front Page'!$J$13)/365</f>
        <v>11.832876712328767</v>
      </c>
    </row>
    <row r="37" spans="2:13" x14ac:dyDescent="0.25">
      <c r="B37" s="98">
        <v>33</v>
      </c>
      <c r="C37" s="98" t="s">
        <v>450</v>
      </c>
      <c r="D37" s="98" t="s">
        <v>32</v>
      </c>
      <c r="E37" s="139">
        <v>10000000</v>
      </c>
      <c r="F37" s="140">
        <v>41607</v>
      </c>
      <c r="G37" s="140">
        <v>48912</v>
      </c>
      <c r="H37" s="98" t="s">
        <v>33</v>
      </c>
      <c r="I37" s="141">
        <v>3.015E-2</v>
      </c>
      <c r="J37" s="98" t="s">
        <v>34</v>
      </c>
      <c r="K37" s="140">
        <v>41974</v>
      </c>
      <c r="L37" s="140">
        <v>49277</v>
      </c>
      <c r="M37" s="142">
        <f>(Table_ULU0ISQL101P_QFPM_MCB_CB1_CoveredBondsOutstanding[[#This Row],[Maturity Date]]-'Front Page'!$J$13)/365</f>
        <v>19.830136986301369</v>
      </c>
    </row>
    <row r="38" spans="2:13" x14ac:dyDescent="0.25">
      <c r="B38" s="21">
        <v>34</v>
      </c>
      <c r="C38" s="21" t="s">
        <v>451</v>
      </c>
      <c r="D38" s="21" t="s">
        <v>32</v>
      </c>
      <c r="E38" s="35">
        <v>10000000</v>
      </c>
      <c r="F38" s="143">
        <v>41607</v>
      </c>
      <c r="G38" s="143">
        <v>48912</v>
      </c>
      <c r="H38" s="21" t="s">
        <v>33</v>
      </c>
      <c r="I38" s="144">
        <v>3.015E-2</v>
      </c>
      <c r="J38" s="21" t="s">
        <v>34</v>
      </c>
      <c r="K38" s="143">
        <v>41974</v>
      </c>
      <c r="L38" s="143">
        <v>49277</v>
      </c>
      <c r="M38" s="145">
        <v>19.909589041095892</v>
      </c>
    </row>
    <row r="39" spans="2:13" x14ac:dyDescent="0.25">
      <c r="B39" s="98">
        <v>35</v>
      </c>
      <c r="C39" s="98" t="s">
        <v>452</v>
      </c>
      <c r="D39" s="98" t="s">
        <v>32</v>
      </c>
      <c r="E39" s="139">
        <v>10000000</v>
      </c>
      <c r="F39" s="140">
        <v>41613</v>
      </c>
      <c r="G39" s="140">
        <v>50014</v>
      </c>
      <c r="H39" s="98" t="s">
        <v>33</v>
      </c>
      <c r="I39" s="141">
        <v>0.03</v>
      </c>
      <c r="J39" s="98" t="s">
        <v>34</v>
      </c>
      <c r="K39" s="140">
        <v>41978</v>
      </c>
      <c r="L39" s="140">
        <v>50379</v>
      </c>
      <c r="M39" s="142">
        <f>(Table_ULU0ISQL101P_QFPM_MCB_CB1_CoveredBondsOutstanding[[#This Row],[Maturity Date]]-'Front Page'!$J$13)/365</f>
        <v>22.849315068493151</v>
      </c>
    </row>
    <row r="40" spans="2:13" x14ac:dyDescent="0.25">
      <c r="B40" s="21">
        <v>36</v>
      </c>
      <c r="C40" s="21" t="s">
        <v>453</v>
      </c>
      <c r="D40" s="21" t="s">
        <v>32</v>
      </c>
      <c r="E40" s="35">
        <v>8000000</v>
      </c>
      <c r="F40" s="143">
        <v>41617</v>
      </c>
      <c r="G40" s="143">
        <v>50018</v>
      </c>
      <c r="H40" s="21" t="s">
        <v>33</v>
      </c>
      <c r="I40" s="144">
        <v>2.9950000000000001E-2</v>
      </c>
      <c r="J40" s="21" t="s">
        <v>34</v>
      </c>
      <c r="K40" s="143">
        <v>41982</v>
      </c>
      <c r="L40" s="143">
        <v>50383</v>
      </c>
      <c r="M40" s="145">
        <f>(Table_ULU0ISQL101P_QFPM_MCB_CB1_CoveredBondsOutstanding[[#This Row],[Maturity Date]]-'Front Page'!$J$13)/365</f>
        <v>22.860273972602741</v>
      </c>
    </row>
    <row r="41" spans="2:13" x14ac:dyDescent="0.25">
      <c r="B41" s="98">
        <v>37</v>
      </c>
      <c r="C41" s="98" t="s">
        <v>454</v>
      </c>
      <c r="D41" s="98" t="s">
        <v>32</v>
      </c>
      <c r="E41" s="139">
        <v>2000000</v>
      </c>
      <c r="F41" s="140">
        <v>41617</v>
      </c>
      <c r="G41" s="140">
        <v>50018</v>
      </c>
      <c r="H41" s="98" t="s">
        <v>33</v>
      </c>
      <c r="I41" s="141">
        <v>2.9950000000000001E-2</v>
      </c>
      <c r="J41" s="98" t="s">
        <v>34</v>
      </c>
      <c r="K41" s="140">
        <v>41982</v>
      </c>
      <c r="L41" s="140">
        <v>50383</v>
      </c>
      <c r="M41" s="142">
        <f>(Table_ULU0ISQL101P_QFPM_MCB_CB1_CoveredBondsOutstanding[[#This Row],[Maturity Date]]-'Front Page'!$J$13)/365</f>
        <v>22.860273972602741</v>
      </c>
    </row>
    <row r="42" spans="2:13" x14ac:dyDescent="0.25">
      <c r="B42" s="21">
        <v>38</v>
      </c>
      <c r="C42" s="21" t="s">
        <v>455</v>
      </c>
      <c r="D42" s="21" t="s">
        <v>32</v>
      </c>
      <c r="E42" s="35">
        <v>10000000</v>
      </c>
      <c r="F42" s="143">
        <v>41624</v>
      </c>
      <c r="G42" s="143">
        <v>50025</v>
      </c>
      <c r="H42" s="21" t="s">
        <v>33</v>
      </c>
      <c r="I42" s="144">
        <v>3.015E-2</v>
      </c>
      <c r="J42" s="21" t="s">
        <v>34</v>
      </c>
      <c r="K42" s="143">
        <v>41989</v>
      </c>
      <c r="L42" s="143">
        <v>50390</v>
      </c>
      <c r="M42" s="145">
        <f>(Table_ULU0ISQL101P_QFPM_MCB_CB1_CoveredBondsOutstanding[[#This Row],[Maturity Date]]-'Front Page'!$J$13)/365</f>
        <v>22.87945205479452</v>
      </c>
    </row>
    <row r="43" spans="2:13" x14ac:dyDescent="0.25">
      <c r="B43" s="98">
        <v>39</v>
      </c>
      <c r="C43" s="98" t="s">
        <v>456</v>
      </c>
      <c r="D43" s="98" t="s">
        <v>32</v>
      </c>
      <c r="E43" s="139">
        <v>1000000</v>
      </c>
      <c r="F43" s="140">
        <v>41624</v>
      </c>
      <c r="G43" s="140">
        <v>50025</v>
      </c>
      <c r="H43" s="98" t="s">
        <v>33</v>
      </c>
      <c r="I43" s="141">
        <v>3.015E-2</v>
      </c>
      <c r="J43" s="98" t="s">
        <v>34</v>
      </c>
      <c r="K43" s="140">
        <v>41989</v>
      </c>
      <c r="L43" s="140">
        <v>50390</v>
      </c>
      <c r="M43" s="142">
        <f>(Table_ULU0ISQL101P_QFPM_MCB_CB1_CoveredBondsOutstanding[[#This Row],[Maturity Date]]-'Front Page'!$J$13)/365</f>
        <v>22.87945205479452</v>
      </c>
    </row>
    <row r="44" spans="2:13" x14ac:dyDescent="0.25">
      <c r="B44" s="21">
        <v>40</v>
      </c>
      <c r="C44" s="21" t="s">
        <v>457</v>
      </c>
      <c r="D44" s="21" t="s">
        <v>32</v>
      </c>
      <c r="E44" s="35">
        <v>1000000</v>
      </c>
      <c r="F44" s="143">
        <v>41624</v>
      </c>
      <c r="G44" s="143">
        <v>50025</v>
      </c>
      <c r="H44" s="21" t="s">
        <v>33</v>
      </c>
      <c r="I44" s="144">
        <v>3.015E-2</v>
      </c>
      <c r="J44" s="21" t="s">
        <v>34</v>
      </c>
      <c r="K44" s="143">
        <v>41989</v>
      </c>
      <c r="L44" s="143">
        <v>50390</v>
      </c>
      <c r="M44" s="145">
        <f>(Table_ULU0ISQL101P_QFPM_MCB_CB1_CoveredBondsOutstanding[[#This Row],[Maturity Date]]-'Front Page'!$J$13)/365</f>
        <v>22.87945205479452</v>
      </c>
    </row>
    <row r="45" spans="2:13" x14ac:dyDescent="0.25">
      <c r="B45" s="98">
        <v>41</v>
      </c>
      <c r="C45" s="98" t="s">
        <v>458</v>
      </c>
      <c r="D45" s="98" t="s">
        <v>32</v>
      </c>
      <c r="E45" s="139">
        <v>11000000</v>
      </c>
      <c r="F45" s="140">
        <v>41638</v>
      </c>
      <c r="G45" s="140">
        <v>46037</v>
      </c>
      <c r="H45" s="98" t="s">
        <v>33</v>
      </c>
      <c r="I45" s="141">
        <v>2.47E-2</v>
      </c>
      <c r="J45" s="98" t="s">
        <v>34</v>
      </c>
      <c r="K45" s="140">
        <v>42019</v>
      </c>
      <c r="L45" s="140">
        <v>46402</v>
      </c>
      <c r="M45" s="142">
        <f>(Table_ULU0ISQL101P_QFPM_MCB_CB1_CoveredBondsOutstanding[[#This Row],[Maturity Date]]-'Front Page'!$J$13)/365</f>
        <v>11.953424657534246</v>
      </c>
    </row>
    <row r="46" spans="2:13" x14ac:dyDescent="0.25">
      <c r="B46" s="21">
        <v>42</v>
      </c>
      <c r="C46" s="21" t="s">
        <v>459</v>
      </c>
      <c r="D46" s="21" t="s">
        <v>32</v>
      </c>
      <c r="E46" s="35">
        <v>5000000</v>
      </c>
      <c r="F46" s="143">
        <v>41638</v>
      </c>
      <c r="G46" s="143">
        <v>46037</v>
      </c>
      <c r="H46" s="21" t="s">
        <v>33</v>
      </c>
      <c r="I46" s="144">
        <v>2.47E-2</v>
      </c>
      <c r="J46" s="21" t="s">
        <v>34</v>
      </c>
      <c r="K46" s="143">
        <v>42019</v>
      </c>
      <c r="L46" s="143">
        <v>46402</v>
      </c>
      <c r="M46" s="145">
        <f>(Table_ULU0ISQL101P_QFPM_MCB_CB1_CoveredBondsOutstanding[[#This Row],[Maturity Date]]-'Front Page'!$J$13)/365</f>
        <v>11.953424657534246</v>
      </c>
    </row>
    <row r="47" spans="2:13" x14ac:dyDescent="0.25">
      <c r="B47" s="98">
        <v>43</v>
      </c>
      <c r="C47" s="98" t="s">
        <v>460</v>
      </c>
      <c r="D47" s="98" t="s">
        <v>32</v>
      </c>
      <c r="E47" s="139">
        <v>4000000</v>
      </c>
      <c r="F47" s="140">
        <v>41638</v>
      </c>
      <c r="G47" s="140">
        <v>46037</v>
      </c>
      <c r="H47" s="98" t="s">
        <v>33</v>
      </c>
      <c r="I47" s="141">
        <v>2.47E-2</v>
      </c>
      <c r="J47" s="98" t="s">
        <v>34</v>
      </c>
      <c r="K47" s="140">
        <v>42019</v>
      </c>
      <c r="L47" s="140">
        <v>46402</v>
      </c>
      <c r="M47" s="142">
        <f>(Table_ULU0ISQL101P_QFPM_MCB_CB1_CoveredBondsOutstanding[[#This Row],[Maturity Date]]-'Front Page'!$J$13)/365</f>
        <v>11.953424657534246</v>
      </c>
    </row>
    <row r="48" spans="2:13" x14ac:dyDescent="0.25">
      <c r="B48" s="21">
        <v>44</v>
      </c>
      <c r="C48" s="21" t="s">
        <v>461</v>
      </c>
      <c r="D48" s="21" t="s">
        <v>32</v>
      </c>
      <c r="E48" s="35">
        <v>1000000</v>
      </c>
      <c r="F48" s="143">
        <v>41638</v>
      </c>
      <c r="G48" s="143">
        <v>46037</v>
      </c>
      <c r="H48" s="21" t="s">
        <v>33</v>
      </c>
      <c r="I48" s="144">
        <v>2.47E-2</v>
      </c>
      <c r="J48" s="21" t="s">
        <v>34</v>
      </c>
      <c r="K48" s="143">
        <v>42019</v>
      </c>
      <c r="L48" s="143">
        <v>46402</v>
      </c>
      <c r="M48" s="145">
        <f>(Table_ULU0ISQL101P_QFPM_MCB_CB1_CoveredBondsOutstanding[[#This Row],[Maturity Date]]-'Front Page'!$J$13)/365</f>
        <v>11.953424657534246</v>
      </c>
    </row>
    <row r="49" spans="2:13" x14ac:dyDescent="0.25">
      <c r="B49" s="98">
        <v>45</v>
      </c>
      <c r="C49" s="98" t="s">
        <v>462</v>
      </c>
      <c r="D49" s="98" t="s">
        <v>32</v>
      </c>
      <c r="E49" s="139">
        <v>10000000</v>
      </c>
      <c r="F49" s="140">
        <v>41638</v>
      </c>
      <c r="G49" s="140">
        <v>46037</v>
      </c>
      <c r="H49" s="98" t="s">
        <v>33</v>
      </c>
      <c r="I49" s="141">
        <v>2.47E-2</v>
      </c>
      <c r="J49" s="98" t="s">
        <v>34</v>
      </c>
      <c r="K49" s="140">
        <v>42019</v>
      </c>
      <c r="L49" s="140">
        <v>46402</v>
      </c>
      <c r="M49" s="142">
        <f>(Table_ULU0ISQL101P_QFPM_MCB_CB1_CoveredBondsOutstanding[[#This Row],[Maturity Date]]-'Front Page'!$J$13)/365</f>
        <v>11.953424657534246</v>
      </c>
    </row>
    <row r="50" spans="2:13" x14ac:dyDescent="0.25">
      <c r="B50" s="21">
        <v>46</v>
      </c>
      <c r="C50" s="21" t="s">
        <v>463</v>
      </c>
      <c r="D50" s="21" t="s">
        <v>32</v>
      </c>
      <c r="E50" s="35">
        <v>4000000</v>
      </c>
      <c r="F50" s="143">
        <v>41638</v>
      </c>
      <c r="G50" s="143">
        <v>46037</v>
      </c>
      <c r="H50" s="21" t="s">
        <v>33</v>
      </c>
      <c r="I50" s="144">
        <v>2.47E-2</v>
      </c>
      <c r="J50" s="21" t="s">
        <v>34</v>
      </c>
      <c r="K50" s="143">
        <v>42019</v>
      </c>
      <c r="L50" s="143">
        <v>46402</v>
      </c>
      <c r="M50" s="145">
        <f>(Table_ULU0ISQL101P_QFPM_MCB_CB1_CoveredBondsOutstanding[[#This Row],[Maturity Date]]-'Front Page'!$J$13)/365</f>
        <v>11.953424657534246</v>
      </c>
    </row>
    <row r="51" spans="2:13" x14ac:dyDescent="0.25">
      <c r="B51" s="98">
        <v>47</v>
      </c>
      <c r="C51" s="98" t="s">
        <v>464</v>
      </c>
      <c r="D51" s="98" t="s">
        <v>32</v>
      </c>
      <c r="E51" s="139">
        <v>1000000</v>
      </c>
      <c r="F51" s="140">
        <v>41638</v>
      </c>
      <c r="G51" s="140">
        <v>46037</v>
      </c>
      <c r="H51" s="98" t="s">
        <v>33</v>
      </c>
      <c r="I51" s="141">
        <v>2.47E-2</v>
      </c>
      <c r="J51" s="98" t="s">
        <v>34</v>
      </c>
      <c r="K51" s="140">
        <v>42019</v>
      </c>
      <c r="L51" s="140">
        <v>46402</v>
      </c>
      <c r="M51" s="142">
        <f>(Table_ULU0ISQL101P_QFPM_MCB_CB1_CoveredBondsOutstanding[[#This Row],[Maturity Date]]-'Front Page'!$J$13)/365</f>
        <v>11.953424657534246</v>
      </c>
    </row>
    <row r="52" spans="2:13" x14ac:dyDescent="0.25">
      <c r="B52" s="21">
        <v>48</v>
      </c>
      <c r="C52" s="21" t="s">
        <v>465</v>
      </c>
      <c r="D52" s="21" t="s">
        <v>32</v>
      </c>
      <c r="E52" s="35">
        <v>3000000</v>
      </c>
      <c r="F52" s="143">
        <v>41638</v>
      </c>
      <c r="G52" s="143">
        <v>46037</v>
      </c>
      <c r="H52" s="21" t="s">
        <v>33</v>
      </c>
      <c r="I52" s="144">
        <v>2.47E-2</v>
      </c>
      <c r="J52" s="21" t="s">
        <v>34</v>
      </c>
      <c r="K52" s="143">
        <v>42019</v>
      </c>
      <c r="L52" s="143">
        <v>46402</v>
      </c>
      <c r="M52" s="145">
        <f>(Table_ULU0ISQL101P_QFPM_MCB_CB1_CoveredBondsOutstanding[[#This Row],[Maturity Date]]-'Front Page'!$J$13)/365</f>
        <v>11.953424657534246</v>
      </c>
    </row>
    <row r="53" spans="2:13" x14ac:dyDescent="0.25">
      <c r="B53" s="98">
        <v>49</v>
      </c>
      <c r="C53" s="98" t="s">
        <v>466</v>
      </c>
      <c r="D53" s="98" t="s">
        <v>32</v>
      </c>
      <c r="E53" s="139">
        <v>1000000</v>
      </c>
      <c r="F53" s="140">
        <v>41638</v>
      </c>
      <c r="G53" s="140">
        <v>46037</v>
      </c>
      <c r="H53" s="98" t="s">
        <v>33</v>
      </c>
      <c r="I53" s="141">
        <v>2.47E-2</v>
      </c>
      <c r="J53" s="98" t="s">
        <v>34</v>
      </c>
      <c r="K53" s="140">
        <v>42019</v>
      </c>
      <c r="L53" s="140">
        <v>46402</v>
      </c>
      <c r="M53" s="142">
        <f>(Table_ULU0ISQL101P_QFPM_MCB_CB1_CoveredBondsOutstanding[[#This Row],[Maturity Date]]-'Front Page'!$J$13)/365</f>
        <v>11.953424657534246</v>
      </c>
    </row>
    <row r="54" spans="2:13" x14ac:dyDescent="0.25">
      <c r="B54" s="21">
        <v>50</v>
      </c>
      <c r="C54" s="21" t="s">
        <v>467</v>
      </c>
      <c r="D54" s="21" t="s">
        <v>32</v>
      </c>
      <c r="E54" s="35">
        <v>4000000</v>
      </c>
      <c r="F54" s="143">
        <v>41638</v>
      </c>
      <c r="G54" s="143">
        <v>46037</v>
      </c>
      <c r="H54" s="21" t="s">
        <v>33</v>
      </c>
      <c r="I54" s="144">
        <v>2.47E-2</v>
      </c>
      <c r="J54" s="21" t="s">
        <v>34</v>
      </c>
      <c r="K54" s="143">
        <v>42019</v>
      </c>
      <c r="L54" s="143">
        <v>46402</v>
      </c>
      <c r="M54" s="145">
        <f>(Table_ULU0ISQL101P_QFPM_MCB_CB1_CoveredBondsOutstanding[[#This Row],[Maturity Date]]-'Front Page'!$J$13)/365</f>
        <v>11.953424657534246</v>
      </c>
    </row>
    <row r="55" spans="2:13" x14ac:dyDescent="0.25">
      <c r="B55" s="98">
        <v>51</v>
      </c>
      <c r="C55" s="98" t="s">
        <v>468</v>
      </c>
      <c r="D55" s="98" t="s">
        <v>32</v>
      </c>
      <c r="E55" s="139">
        <v>4000000</v>
      </c>
      <c r="F55" s="140">
        <v>41638</v>
      </c>
      <c r="G55" s="140">
        <v>46037</v>
      </c>
      <c r="H55" s="98" t="s">
        <v>33</v>
      </c>
      <c r="I55" s="141">
        <v>2.47E-2</v>
      </c>
      <c r="J55" s="98" t="s">
        <v>34</v>
      </c>
      <c r="K55" s="140">
        <v>42019</v>
      </c>
      <c r="L55" s="140">
        <v>46402</v>
      </c>
      <c r="M55" s="142">
        <f>(Table_ULU0ISQL101P_QFPM_MCB_CB1_CoveredBondsOutstanding[[#This Row],[Maturity Date]]-'Front Page'!$J$13)/365</f>
        <v>11.953424657534246</v>
      </c>
    </row>
    <row r="56" spans="2:13" x14ac:dyDescent="0.25">
      <c r="B56" s="21">
        <v>52</v>
      </c>
      <c r="C56" s="21" t="s">
        <v>469</v>
      </c>
      <c r="D56" s="21" t="s">
        <v>32</v>
      </c>
      <c r="E56" s="35">
        <v>4000000</v>
      </c>
      <c r="F56" s="143">
        <v>41638</v>
      </c>
      <c r="G56" s="143">
        <v>46037</v>
      </c>
      <c r="H56" s="21" t="s">
        <v>33</v>
      </c>
      <c r="I56" s="144">
        <v>2.47E-2</v>
      </c>
      <c r="J56" s="21" t="s">
        <v>34</v>
      </c>
      <c r="K56" s="143">
        <v>42019</v>
      </c>
      <c r="L56" s="143">
        <v>46402</v>
      </c>
      <c r="M56" s="145">
        <f>(Table_ULU0ISQL101P_QFPM_MCB_CB1_CoveredBondsOutstanding[[#This Row],[Maturity Date]]-'Front Page'!$J$13)/365</f>
        <v>11.953424657534246</v>
      </c>
    </row>
    <row r="57" spans="2:13" x14ac:dyDescent="0.25">
      <c r="B57" s="98">
        <v>53</v>
      </c>
      <c r="C57" s="98" t="s">
        <v>470</v>
      </c>
      <c r="D57" s="98" t="s">
        <v>32</v>
      </c>
      <c r="E57" s="139">
        <v>500000000</v>
      </c>
      <c r="F57" s="140">
        <v>41667</v>
      </c>
      <c r="G57" s="140">
        <v>43493</v>
      </c>
      <c r="H57" s="98" t="s">
        <v>33</v>
      </c>
      <c r="I57" s="141">
        <v>1.2500000000000001E-2</v>
      </c>
      <c r="J57" s="98" t="s">
        <v>34</v>
      </c>
      <c r="K57" s="140">
        <v>42032</v>
      </c>
      <c r="L57" s="140">
        <v>43858</v>
      </c>
      <c r="M57" s="142">
        <f>(Table_ULU0ISQL101P_QFPM_MCB_CB1_CoveredBondsOutstanding[[#This Row],[Maturity Date]]-'Front Page'!$J$13)/365</f>
        <v>4.9835616438356167</v>
      </c>
    </row>
    <row r="58" spans="2:13" x14ac:dyDescent="0.25">
      <c r="B58" s="37" t="s">
        <v>79</v>
      </c>
    </row>
    <row r="59" spans="2:13" x14ac:dyDescent="0.25">
      <c r="B59" s="37"/>
    </row>
    <row r="61" spans="2:13" ht="18.75" x14ac:dyDescent="0.3">
      <c r="B61" s="17" t="s">
        <v>48</v>
      </c>
      <c r="G61" s="12"/>
      <c r="H61" s="12"/>
      <c r="I61" s="12"/>
      <c r="J61" s="12"/>
      <c r="K61" s="12"/>
    </row>
    <row r="63" spans="2:13" x14ac:dyDescent="0.25">
      <c r="B63" s="1" t="s">
        <v>50</v>
      </c>
      <c r="C63" s="2"/>
      <c r="D63" s="2"/>
      <c r="E63" s="3"/>
      <c r="F63" s="3">
        <f>SUM(Table_ULU0ISQL101P_QFPM_MCB_CB1_CoveredBondsOutstanding[Outstanding Amount])</f>
        <v>3618000000</v>
      </c>
      <c r="G63" s="12"/>
      <c r="H63" s="12"/>
      <c r="I63" s="12"/>
      <c r="J63" s="12"/>
      <c r="K63" s="12"/>
      <c r="L63" s="12"/>
    </row>
    <row r="64" spans="2:13" x14ac:dyDescent="0.25">
      <c r="B64" s="20" t="s">
        <v>51</v>
      </c>
      <c r="C64" s="21"/>
      <c r="D64" s="21"/>
      <c r="E64" s="35"/>
      <c r="F64" s="36">
        <f>SUMPRODUCT(Table_ULU0ISQL101P_QFPM_MCB_CB1_CoveredBondsOutstanding[Outstanding Amount],Table_ULU0ISQL101P_QFPM_MCB_CB1_CoveredBondsOutstanding[Coupon])/F63</f>
        <v>1.7192855168601438E-2</v>
      </c>
      <c r="G64" s="12"/>
      <c r="H64" s="12"/>
      <c r="I64" s="12"/>
      <c r="J64" s="12"/>
      <c r="K64" s="12"/>
      <c r="L64" s="12"/>
    </row>
    <row r="65" spans="2:12" x14ac:dyDescent="0.25">
      <c r="B65" s="4" t="s">
        <v>49</v>
      </c>
      <c r="C65" s="5"/>
      <c r="D65" s="5"/>
      <c r="E65" s="6"/>
      <c r="F65" s="7">
        <f>SUMPRODUCT(Table_ULU0ISQL101P_QFPM_MCB_CB1_CoveredBondsOutstanding[Outstanding Amount],Table_ULU0ISQL101P_QFPM_MCB_CB1_CoveredBondsOutstanding[Remaining Average Life *])/F63</f>
        <v>7.9725376163323434</v>
      </c>
      <c r="G65" s="12"/>
      <c r="H65" s="12"/>
      <c r="I65" s="12"/>
      <c r="J65" s="12"/>
      <c r="K65" s="12"/>
      <c r="L65" s="12"/>
    </row>
    <row r="66" spans="2:12" x14ac:dyDescent="0.25">
      <c r="B66" s="37" t="s">
        <v>79</v>
      </c>
      <c r="G66" s="12"/>
      <c r="H66" s="12"/>
      <c r="I66" s="12"/>
      <c r="J66" s="12"/>
      <c r="K66" s="12"/>
      <c r="L66" s="12"/>
    </row>
  </sheetData>
  <pageMargins left="0.70866141732283472" right="0.70866141732283472" top="0.74803149606299213" bottom="0.74803149606299213" header="0.31496062992125984" footer="0.31496062992125984"/>
  <pageSetup paperSize="9" scale="77" fitToHeight="0" orientation="landscape" r:id="rId1"/>
  <headerFooter>
    <oddFooter>&amp;LBelfius Mortgage Pandbrieven Programme - Investor Report&amp;R&amp;P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heetViews>
  <sheetFormatPr defaultRowHeight="15" x14ac:dyDescent="0.25"/>
  <cols>
    <col min="1" max="1" width="4.42578125" style="12" customWidth="1"/>
    <col min="2" max="2" width="30.7109375" style="12" bestFit="1" customWidth="1"/>
    <col min="3" max="3" width="10.7109375" style="12" bestFit="1" customWidth="1"/>
    <col min="4" max="4" width="11.7109375" style="18" customWidth="1"/>
    <col min="5" max="6" width="11.7109375" style="12" customWidth="1"/>
    <col min="7" max="16384" width="9.140625" style="12"/>
  </cols>
  <sheetData>
    <row r="1" spans="1:5" x14ac:dyDescent="0.25">
      <c r="A1" s="156"/>
    </row>
    <row r="2" spans="1:5" ht="18.75" x14ac:dyDescent="0.3">
      <c r="B2" s="17" t="s">
        <v>61</v>
      </c>
    </row>
    <row r="4" spans="1:5" ht="30" customHeight="1" x14ac:dyDescent="0.25">
      <c r="C4" s="19" t="s">
        <v>55</v>
      </c>
      <c r="D4" s="19" t="s">
        <v>57</v>
      </c>
      <c r="E4" s="19" t="s">
        <v>56</v>
      </c>
    </row>
    <row r="5" spans="1:5" x14ac:dyDescent="0.25">
      <c r="B5" s="1" t="s">
        <v>38</v>
      </c>
      <c r="C5" s="2" t="s">
        <v>41</v>
      </c>
      <c r="D5" s="8" t="s">
        <v>42</v>
      </c>
      <c r="E5" s="2" t="s">
        <v>59</v>
      </c>
    </row>
    <row r="6" spans="1:5" x14ac:dyDescent="0.25">
      <c r="B6" s="20" t="s">
        <v>39</v>
      </c>
      <c r="C6" s="21" t="s">
        <v>41</v>
      </c>
      <c r="D6" s="22" t="s">
        <v>43</v>
      </c>
      <c r="E6" s="21" t="s">
        <v>58</v>
      </c>
    </row>
    <row r="7" spans="1:5" x14ac:dyDescent="0.25">
      <c r="B7" s="4" t="s">
        <v>40</v>
      </c>
      <c r="C7" s="5" t="s">
        <v>44</v>
      </c>
      <c r="D7" s="9" t="s">
        <v>43</v>
      </c>
      <c r="E7" s="5" t="s">
        <v>45</v>
      </c>
    </row>
    <row r="8" spans="1:5" x14ac:dyDescent="0.25">
      <c r="D8" s="26"/>
    </row>
    <row r="9" spans="1:5" x14ac:dyDescent="0.25">
      <c r="D9" s="26"/>
    </row>
    <row r="10" spans="1:5" ht="18.75" x14ac:dyDescent="0.3">
      <c r="B10" s="17" t="s">
        <v>52</v>
      </c>
      <c r="D10" s="26"/>
    </row>
    <row r="12" spans="1:5" x14ac:dyDescent="0.25">
      <c r="C12" s="18" t="s">
        <v>54</v>
      </c>
      <c r="D12" s="18" t="s">
        <v>60</v>
      </c>
    </row>
    <row r="13" spans="1:5" x14ac:dyDescent="0.25">
      <c r="B13" s="1" t="s">
        <v>38</v>
      </c>
      <c r="C13" s="2" t="s">
        <v>53</v>
      </c>
      <c r="D13" s="8" t="s">
        <v>42</v>
      </c>
    </row>
    <row r="14" spans="1:5" x14ac:dyDescent="0.25">
      <c r="B14" s="23" t="s">
        <v>39</v>
      </c>
      <c r="C14" s="24" t="s">
        <v>53</v>
      </c>
      <c r="D14" s="25" t="s">
        <v>43</v>
      </c>
    </row>
  </sheetData>
  <pageMargins left="0.70866141732283472" right="0.70866141732283472" top="0.74803149606299213" bottom="0.74803149606299213" header="0.31496062992125984" footer="0.31496062992125984"/>
  <pageSetup paperSize="9" fitToHeight="0" orientation="portrait" r:id="rId1"/>
  <headerFooter>
    <oddFooter>&amp;LBelfius Mortgage Pandbrieven Programme - Investor Report&amp;R&amp;P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zoomScaleNormal="100" workbookViewId="0"/>
  </sheetViews>
  <sheetFormatPr defaultRowHeight="15" x14ac:dyDescent="0.25"/>
  <cols>
    <col min="1" max="1" width="4.28515625" style="12" customWidth="1"/>
    <col min="2" max="2" width="3" style="12" customWidth="1"/>
    <col min="3" max="3" width="75.85546875" style="12" customWidth="1"/>
    <col min="4" max="4" width="13.85546875" style="12" bestFit="1" customWidth="1"/>
    <col min="5" max="5" width="5.85546875" style="12" customWidth="1"/>
    <col min="6" max="7" width="9.140625" style="12"/>
    <col min="8" max="9" width="10.7109375" style="12" bestFit="1" customWidth="1"/>
    <col min="10" max="16384" width="9.140625" style="12"/>
  </cols>
  <sheetData>
    <row r="1" spans="1:5" x14ac:dyDescent="0.25">
      <c r="A1" s="156"/>
    </row>
    <row r="2" spans="1:5" ht="18.75" x14ac:dyDescent="0.3">
      <c r="B2" s="17" t="s">
        <v>77</v>
      </c>
    </row>
    <row r="3" spans="1:5" x14ac:dyDescent="0.25">
      <c r="B3" s="57" t="s">
        <v>78</v>
      </c>
    </row>
    <row r="5" spans="1:5" ht="15.75" x14ac:dyDescent="0.25">
      <c r="B5" s="11" t="s">
        <v>332</v>
      </c>
    </row>
    <row r="6" spans="1:5" ht="15.75" x14ac:dyDescent="0.25">
      <c r="B6" s="11"/>
    </row>
    <row r="7" spans="1:5" x14ac:dyDescent="0.25">
      <c r="C7" s="1" t="s">
        <v>64</v>
      </c>
      <c r="D7" s="47">
        <f>'Covered Bond Series'!F63</f>
        <v>3618000000</v>
      </c>
      <c r="E7" s="12" t="s">
        <v>80</v>
      </c>
    </row>
    <row r="8" spans="1:5" x14ac:dyDescent="0.25">
      <c r="C8" s="20" t="s">
        <v>329</v>
      </c>
      <c r="D8" s="43">
        <f>'Cover Pool Summary'!F10</f>
        <v>5082600077.8699675</v>
      </c>
      <c r="E8" s="12" t="s">
        <v>81</v>
      </c>
    </row>
    <row r="9" spans="1:5" x14ac:dyDescent="0.25">
      <c r="C9" s="48" t="s">
        <v>330</v>
      </c>
      <c r="D9" s="87">
        <f>SUM('Cover Pool Summary'!E46:I46)</f>
        <v>69750000</v>
      </c>
      <c r="E9" s="12" t="s">
        <v>82</v>
      </c>
    </row>
    <row r="10" spans="1:5" x14ac:dyDescent="0.25">
      <c r="C10" s="20" t="s">
        <v>331</v>
      </c>
      <c r="D10" s="43">
        <v>0</v>
      </c>
      <c r="E10" s="12" t="s">
        <v>83</v>
      </c>
    </row>
    <row r="11" spans="1:5" x14ac:dyDescent="0.25">
      <c r="C11" s="4" t="s">
        <v>333</v>
      </c>
      <c r="D11" s="86">
        <f>SUM(D8:D10)/D7-1</f>
        <v>0.42408791538694501</v>
      </c>
    </row>
    <row r="12" spans="1:5" x14ac:dyDescent="0.25">
      <c r="D12" s="13"/>
    </row>
    <row r="13" spans="1:5" x14ac:dyDescent="0.25">
      <c r="D13" s="13"/>
    </row>
    <row r="14" spans="1:5" ht="15.75" x14ac:dyDescent="0.25">
      <c r="B14" s="11" t="s">
        <v>97</v>
      </c>
    </row>
    <row r="16" spans="1:5" x14ac:dyDescent="0.25">
      <c r="C16" s="1" t="s">
        <v>84</v>
      </c>
      <c r="D16" s="47">
        <v>4645862457.8967295</v>
      </c>
      <c r="E16" s="12" t="s">
        <v>85</v>
      </c>
    </row>
    <row r="17" spans="2:5" x14ac:dyDescent="0.25">
      <c r="C17" s="20" t="s">
        <v>335</v>
      </c>
      <c r="D17" s="60">
        <f>D16/D7</f>
        <v>1.2840968650903066</v>
      </c>
    </row>
    <row r="18" spans="2:5" x14ac:dyDescent="0.25">
      <c r="C18" s="50" t="s">
        <v>65</v>
      </c>
      <c r="D18" s="114" t="s">
        <v>66</v>
      </c>
    </row>
    <row r="19" spans="2:5" x14ac:dyDescent="0.25">
      <c r="C19" s="115" t="s">
        <v>334</v>
      </c>
      <c r="D19" s="116" t="s">
        <v>66</v>
      </c>
    </row>
    <row r="22" spans="2:5" ht="15.75" x14ac:dyDescent="0.25">
      <c r="B22" s="11" t="s">
        <v>98</v>
      </c>
    </row>
    <row r="24" spans="2:5" x14ac:dyDescent="0.25">
      <c r="C24" s="1" t="s">
        <v>342</v>
      </c>
      <c r="D24" s="49">
        <f>SUM('Cover Pool Summary'!E56:I56)</f>
        <v>78395206.739999995</v>
      </c>
      <c r="E24" s="12" t="s">
        <v>86</v>
      </c>
    </row>
    <row r="25" spans="2:5" x14ac:dyDescent="0.25">
      <c r="C25" s="20" t="s">
        <v>343</v>
      </c>
      <c r="D25" s="20">
        <v>0</v>
      </c>
      <c r="E25" s="12" t="s">
        <v>87</v>
      </c>
    </row>
    <row r="26" spans="2:5" x14ac:dyDescent="0.25">
      <c r="C26" s="48" t="s">
        <v>336</v>
      </c>
      <c r="D26" s="59">
        <f>(D16+D24+D25)/D7</f>
        <v>1.3057649708780346</v>
      </c>
    </row>
    <row r="27" spans="2:5" x14ac:dyDescent="0.25">
      <c r="C27" s="45" t="s">
        <v>67</v>
      </c>
      <c r="D27" s="46" t="s">
        <v>66</v>
      </c>
    </row>
    <row r="28" spans="2:5" x14ac:dyDescent="0.25">
      <c r="C28" s="14"/>
      <c r="D28" s="15"/>
    </row>
    <row r="30" spans="2:5" ht="15.75" x14ac:dyDescent="0.25">
      <c r="B30" s="11" t="s">
        <v>99</v>
      </c>
    </row>
    <row r="31" spans="2:5" x14ac:dyDescent="0.25">
      <c r="D31" s="55"/>
    </row>
    <row r="32" spans="2:5" x14ac:dyDescent="0.25">
      <c r="C32" s="1" t="s">
        <v>94</v>
      </c>
      <c r="D32" s="47">
        <v>1511973310.4470017</v>
      </c>
      <c r="E32" s="12" t="s">
        <v>88</v>
      </c>
    </row>
    <row r="33" spans="3:5" x14ac:dyDescent="0.25">
      <c r="C33" s="44" t="s">
        <v>68</v>
      </c>
      <c r="D33" s="61">
        <v>1496628310.4470017</v>
      </c>
    </row>
    <row r="34" spans="3:5" x14ac:dyDescent="0.25">
      <c r="C34" s="50" t="s">
        <v>69</v>
      </c>
      <c r="D34" s="62">
        <v>15345000</v>
      </c>
    </row>
    <row r="35" spans="3:5" x14ac:dyDescent="0.25">
      <c r="C35" s="44" t="s">
        <v>70</v>
      </c>
      <c r="D35" s="61">
        <v>0</v>
      </c>
    </row>
    <row r="36" spans="3:5" x14ac:dyDescent="0.25">
      <c r="C36" s="51" t="s">
        <v>71</v>
      </c>
      <c r="D36" s="63">
        <v>0</v>
      </c>
    </row>
    <row r="37" spans="3:5" x14ac:dyDescent="0.25">
      <c r="C37" s="44"/>
      <c r="D37" s="43"/>
    </row>
    <row r="38" spans="3:5" x14ac:dyDescent="0.25">
      <c r="C38" s="1" t="s">
        <v>93</v>
      </c>
      <c r="D38" s="47">
        <v>5152350077.8700018</v>
      </c>
      <c r="E38" s="12" t="s">
        <v>89</v>
      </c>
    </row>
    <row r="39" spans="3:5" x14ac:dyDescent="0.25">
      <c r="C39" s="44" t="s">
        <v>72</v>
      </c>
      <c r="D39" s="61">
        <v>5082600077.8700018</v>
      </c>
    </row>
    <row r="40" spans="3:5" x14ac:dyDescent="0.25">
      <c r="C40" s="50" t="s">
        <v>73</v>
      </c>
      <c r="D40" s="62">
        <v>69750000</v>
      </c>
    </row>
    <row r="41" spans="3:5" x14ac:dyDescent="0.25">
      <c r="C41" s="44" t="s">
        <v>74</v>
      </c>
      <c r="D41" s="61">
        <v>0</v>
      </c>
    </row>
    <row r="42" spans="3:5" x14ac:dyDescent="0.25">
      <c r="C42" s="51" t="s">
        <v>71</v>
      </c>
      <c r="D42" s="63">
        <v>0</v>
      </c>
    </row>
    <row r="43" spans="3:5" x14ac:dyDescent="0.25">
      <c r="C43" s="20"/>
      <c r="D43" s="43"/>
    </row>
    <row r="44" spans="3:5" x14ac:dyDescent="0.25">
      <c r="C44" s="1" t="s">
        <v>92</v>
      </c>
      <c r="D44" s="47">
        <v>630321581.93000007</v>
      </c>
      <c r="E44" s="12" t="s">
        <v>95</v>
      </c>
    </row>
    <row r="45" spans="3:5" x14ac:dyDescent="0.25">
      <c r="C45" s="20" t="s">
        <v>91</v>
      </c>
      <c r="D45" s="43">
        <v>176311059.72999993</v>
      </c>
      <c r="E45" s="12" t="s">
        <v>96</v>
      </c>
    </row>
    <row r="46" spans="3:5" x14ac:dyDescent="0.25">
      <c r="C46" s="4" t="s">
        <v>90</v>
      </c>
      <c r="D46" s="52">
        <v>3618000000</v>
      </c>
      <c r="E46" s="12" t="s">
        <v>337</v>
      </c>
    </row>
    <row r="48" spans="3:5" x14ac:dyDescent="0.25">
      <c r="C48" s="1" t="s">
        <v>338</v>
      </c>
      <c r="D48" s="47">
        <f>D32+D38-D44-D45-D46</f>
        <v>2239690746.6570034</v>
      </c>
    </row>
    <row r="49" spans="2:9" x14ac:dyDescent="0.25">
      <c r="C49" s="45" t="s">
        <v>353</v>
      </c>
      <c r="D49" s="46" t="s">
        <v>66</v>
      </c>
    </row>
    <row r="50" spans="2:9" x14ac:dyDescent="0.25">
      <c r="D50" s="13"/>
    </row>
    <row r="52" spans="2:9" ht="15.75" x14ac:dyDescent="0.25">
      <c r="B52" s="11" t="s">
        <v>349</v>
      </c>
    </row>
    <row r="54" spans="2:9" x14ac:dyDescent="0.25">
      <c r="C54" s="1" t="s">
        <v>75</v>
      </c>
      <c r="D54" s="49">
        <v>314844537.03680003</v>
      </c>
      <c r="E54" s="12" t="s">
        <v>339</v>
      </c>
    </row>
    <row r="55" spans="2:9" x14ac:dyDescent="0.25">
      <c r="C55" s="20" t="s">
        <v>76</v>
      </c>
      <c r="D55" s="53">
        <v>-16932907.130000003</v>
      </c>
      <c r="E55" s="12" t="s">
        <v>340</v>
      </c>
    </row>
    <row r="56" spans="2:9" x14ac:dyDescent="0.25">
      <c r="C56" s="48" t="s">
        <v>341</v>
      </c>
      <c r="D56" s="54">
        <v>297911629.90680003</v>
      </c>
    </row>
    <row r="57" spans="2:9" x14ac:dyDescent="0.25">
      <c r="C57" s="45" t="s">
        <v>352</v>
      </c>
      <c r="D57" s="46" t="s">
        <v>66</v>
      </c>
    </row>
    <row r="59" spans="2:9" x14ac:dyDescent="0.25">
      <c r="C59" s="1" t="s">
        <v>344</v>
      </c>
      <c r="D59" s="49">
        <f>SUM('Cover Pool Summary'!E55:I55)*(1-0.015)</f>
        <v>82069123.414700016</v>
      </c>
      <c r="E59" s="12" t="s">
        <v>346</v>
      </c>
    </row>
    <row r="60" spans="2:9" x14ac:dyDescent="0.25">
      <c r="C60" s="20" t="s">
        <v>345</v>
      </c>
      <c r="D60" s="53">
        <f>SUMPRODUCT(Table_ULU0ISQL101P_QFPM_MCB_CB1_CoveredBondsOutstanding[Coupon],Table_ULU0ISQL101P_QFPM_MCB_CB1_CoveredBondsOutstanding[Outstanding Amount])+IF('Front Page'!J13&lt;=41939,3479.45,0)+IF('Front Page'!J13&lt;=42019,56302.47,0)</f>
        <v>62263531.920000002</v>
      </c>
      <c r="E60" s="12" t="s">
        <v>347</v>
      </c>
      <c r="H60" s="150"/>
      <c r="I60" s="150"/>
    </row>
    <row r="61" spans="2:9" x14ac:dyDescent="0.25">
      <c r="C61" s="48" t="s">
        <v>348</v>
      </c>
      <c r="D61" s="54">
        <f>D59-D60</f>
        <v>19805591.494700015</v>
      </c>
      <c r="E61" s="12" t="s">
        <v>350</v>
      </c>
    </row>
    <row r="62" spans="2:9" x14ac:dyDescent="0.25">
      <c r="C62" s="115" t="s">
        <v>351</v>
      </c>
      <c r="D62" s="46" t="s">
        <v>66</v>
      </c>
    </row>
  </sheetData>
  <pageMargins left="0.70866141732283472" right="0.70866141732283472" top="0.74803149606299213" bottom="0.74803149606299213" header="0.31496062992125984" footer="0.31496062992125984"/>
  <pageSetup paperSize="9" scale="88" fitToHeight="0" orientation="portrait" r:id="rId1"/>
  <headerFooter>
    <oddFooter>&amp;LBelfius Mortgage Pandbrieven Programme - Investor Report&amp;R&amp;P</oddFooter>
  </headerFooter>
  <rowBreaks count="1" manualBreakCount="1">
    <brk id="51" min="1"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zoomScaleNormal="100" workbookViewId="0"/>
  </sheetViews>
  <sheetFormatPr defaultColWidth="11.7109375" defaultRowHeight="15" x14ac:dyDescent="0.25"/>
  <cols>
    <col min="1" max="1" width="4.5703125" style="12" customWidth="1"/>
    <col min="2" max="2" width="3.42578125" style="12" customWidth="1"/>
    <col min="3" max="3" width="3.5703125" style="12" customWidth="1"/>
    <col min="4" max="4" width="41.42578125" style="12" customWidth="1"/>
    <col min="5" max="5" width="26" style="12" customWidth="1"/>
    <col min="6" max="9" width="21.140625" style="12" customWidth="1"/>
    <col min="10" max="16384" width="11.7109375" style="12"/>
  </cols>
  <sheetData>
    <row r="1" spans="1:7" x14ac:dyDescent="0.25">
      <c r="A1" s="156"/>
    </row>
    <row r="2" spans="1:7" ht="18.75" x14ac:dyDescent="0.3">
      <c r="B2" s="17" t="s">
        <v>101</v>
      </c>
      <c r="C2" s="17"/>
    </row>
    <row r="4" spans="1:7" x14ac:dyDescent="0.25">
      <c r="B4" s="12" t="s">
        <v>102</v>
      </c>
      <c r="F4" s="64">
        <v>41670</v>
      </c>
    </row>
    <row r="6" spans="1:7" ht="18.75" x14ac:dyDescent="0.3">
      <c r="B6" s="17" t="s">
        <v>301</v>
      </c>
      <c r="C6" s="17"/>
    </row>
    <row r="7" spans="1:7" ht="16.5" customHeight="1" x14ac:dyDescent="0.3">
      <c r="B7" s="17"/>
      <c r="C7" s="20"/>
    </row>
    <row r="8" spans="1:7" ht="16.5" customHeight="1" x14ac:dyDescent="0.3">
      <c r="B8" s="17"/>
      <c r="C8" s="20" t="s">
        <v>323</v>
      </c>
    </row>
    <row r="9" spans="1:7" x14ac:dyDescent="0.25">
      <c r="C9" s="20"/>
    </row>
    <row r="10" spans="1:7" x14ac:dyDescent="0.25">
      <c r="C10" s="1" t="s">
        <v>103</v>
      </c>
      <c r="D10" s="1"/>
      <c r="E10" s="1"/>
      <c r="F10" s="49">
        <f>'Stratification Tables Mortgages'!C20</f>
        <v>5082600077.8699675</v>
      </c>
      <c r="G10" s="82"/>
    </row>
    <row r="11" spans="1:7" x14ac:dyDescent="0.25">
      <c r="C11" s="20"/>
      <c r="D11" s="20" t="s">
        <v>104</v>
      </c>
      <c r="E11" s="20"/>
      <c r="F11" s="53">
        <v>22480466.199999753</v>
      </c>
      <c r="G11" s="82"/>
    </row>
    <row r="12" spans="1:7" x14ac:dyDescent="0.25">
      <c r="C12" s="48"/>
      <c r="D12" s="48" t="s">
        <v>354</v>
      </c>
      <c r="E12" s="48"/>
      <c r="F12" s="54">
        <v>14003806.320000058</v>
      </c>
    </row>
    <row r="13" spans="1:7" x14ac:dyDescent="0.25">
      <c r="C13" s="20" t="s">
        <v>105</v>
      </c>
      <c r="D13" s="20"/>
      <c r="E13" s="20"/>
      <c r="F13" s="43">
        <f>'Stratification Tables Mortgages'!E84</f>
        <v>51585</v>
      </c>
    </row>
    <row r="14" spans="1:7" x14ac:dyDescent="0.25">
      <c r="C14" s="48" t="s">
        <v>297</v>
      </c>
      <c r="D14" s="48"/>
      <c r="E14" s="48"/>
      <c r="F14" s="87">
        <v>76643</v>
      </c>
    </row>
    <row r="15" spans="1:7" x14ac:dyDescent="0.25">
      <c r="C15" s="20" t="s">
        <v>106</v>
      </c>
      <c r="D15" s="20"/>
      <c r="E15" s="20"/>
      <c r="F15" s="53">
        <f>F10/F13</f>
        <v>98528.643556653435</v>
      </c>
    </row>
    <row r="16" spans="1:7" x14ac:dyDescent="0.25">
      <c r="C16" s="48" t="s">
        <v>298</v>
      </c>
      <c r="D16" s="48"/>
      <c r="E16" s="48"/>
      <c r="F16" s="54">
        <f>F10/F14</f>
        <v>66315.254855237494</v>
      </c>
    </row>
    <row r="17" spans="3:6" x14ac:dyDescent="0.25">
      <c r="C17" s="20" t="s">
        <v>108</v>
      </c>
      <c r="D17" s="20"/>
      <c r="E17" s="20"/>
      <c r="F17" s="70">
        <f>'Stratification Tables Mortgages'!D6</f>
        <v>0.79561026183591788</v>
      </c>
    </row>
    <row r="18" spans="3:6" x14ac:dyDescent="0.25">
      <c r="C18" s="48" t="s">
        <v>109</v>
      </c>
      <c r="D18" s="48"/>
      <c r="E18" s="48"/>
      <c r="F18" s="104">
        <f>'Stratification Tables Mortgages'!D24</f>
        <v>0.62958094001162324</v>
      </c>
    </row>
    <row r="19" spans="3:6" x14ac:dyDescent="0.25">
      <c r="C19" s="20" t="s">
        <v>107</v>
      </c>
      <c r="D19" s="20"/>
      <c r="E19" s="20"/>
      <c r="F19" s="103">
        <f>'Stratification Tables Mortgages'!D167</f>
        <v>32.918407167810749</v>
      </c>
    </row>
    <row r="20" spans="3:6" x14ac:dyDescent="0.25">
      <c r="C20" s="48" t="s">
        <v>299</v>
      </c>
      <c r="D20" s="48"/>
      <c r="E20" s="48"/>
      <c r="F20" s="105">
        <f>'Stratification Tables Mortgages'!D42/12</f>
        <v>17.805413671494964</v>
      </c>
    </row>
    <row r="21" spans="3:6" x14ac:dyDescent="0.25">
      <c r="C21" s="20" t="s">
        <v>300</v>
      </c>
      <c r="D21" s="20"/>
      <c r="E21" s="20"/>
      <c r="F21" s="103">
        <f>'Stratification Tables Mortgages'!D88</f>
        <v>20.311456839515046</v>
      </c>
    </row>
    <row r="22" spans="3:6" x14ac:dyDescent="0.25">
      <c r="C22" s="48" t="s">
        <v>384</v>
      </c>
      <c r="D22" s="48"/>
      <c r="E22" s="48"/>
      <c r="F22" s="105">
        <v>10.235290128656848</v>
      </c>
    </row>
    <row r="23" spans="3:6" x14ac:dyDescent="0.25">
      <c r="C23" s="20" t="s">
        <v>385</v>
      </c>
      <c r="D23" s="20"/>
      <c r="E23" s="20"/>
      <c r="F23" s="103">
        <v>8.8566871112266323</v>
      </c>
    </row>
    <row r="24" spans="3:6" x14ac:dyDescent="0.25">
      <c r="C24" s="48" t="s">
        <v>386</v>
      </c>
      <c r="D24" s="48"/>
      <c r="E24" s="48"/>
      <c r="F24" s="105">
        <v>7.2607467902062313</v>
      </c>
    </row>
    <row r="25" spans="3:6" x14ac:dyDescent="0.25">
      <c r="C25" s="20" t="s">
        <v>387</v>
      </c>
      <c r="D25" s="20"/>
      <c r="E25" s="20"/>
      <c r="F25" s="103">
        <v>5.4395201712559524</v>
      </c>
    </row>
    <row r="26" spans="3:6" x14ac:dyDescent="0.25">
      <c r="C26" s="48" t="s">
        <v>388</v>
      </c>
      <c r="D26" s="48"/>
      <c r="E26" s="48"/>
      <c r="F26" s="105">
        <f>'Stratification Tables Mortgages'!D223</f>
        <v>9.2774892606810582</v>
      </c>
    </row>
    <row r="27" spans="3:6" x14ac:dyDescent="0.25">
      <c r="C27" s="20" t="s">
        <v>389</v>
      </c>
      <c r="D27" s="20"/>
      <c r="E27" s="20"/>
      <c r="F27" s="70">
        <f>'Stratification Tables Mortgages'!D154</f>
        <v>0.87173945030843347</v>
      </c>
    </row>
    <row r="28" spans="3:6" x14ac:dyDescent="0.25">
      <c r="C28" s="48" t="s">
        <v>390</v>
      </c>
      <c r="D28" s="48"/>
      <c r="E28" s="48"/>
      <c r="F28" s="104">
        <f>SUM('Stratification Tables Mortgages'!D155:D162)</f>
        <v>0.12826054969156658</v>
      </c>
    </row>
    <row r="29" spans="3:6" x14ac:dyDescent="0.25">
      <c r="C29" s="20" t="s">
        <v>391</v>
      </c>
      <c r="D29" s="20"/>
      <c r="E29" s="20"/>
      <c r="F29" s="109">
        <f>'Stratification Tables Mortgages'!D108</f>
        <v>3.6514154342173637E-2</v>
      </c>
    </row>
    <row r="30" spans="3:6" x14ac:dyDescent="0.25">
      <c r="C30" s="48" t="s">
        <v>392</v>
      </c>
      <c r="D30" s="48"/>
      <c r="E30" s="48"/>
      <c r="F30" s="108">
        <v>3.8055236995308266E-2</v>
      </c>
    </row>
    <row r="31" spans="3:6" x14ac:dyDescent="0.25">
      <c r="C31" s="23" t="s">
        <v>393</v>
      </c>
      <c r="D31" s="23"/>
      <c r="E31" s="23"/>
      <c r="F31" s="133">
        <v>2.6039986344657051E-2</v>
      </c>
    </row>
    <row r="32" spans="3:6" x14ac:dyDescent="0.25">
      <c r="C32" s="20"/>
      <c r="D32" s="20"/>
      <c r="E32" s="20"/>
      <c r="F32" s="70"/>
    </row>
    <row r="34" spans="2:9" ht="18.75" x14ac:dyDescent="0.3">
      <c r="B34" s="17" t="s">
        <v>302</v>
      </c>
      <c r="C34" s="17"/>
    </row>
    <row r="36" spans="2:9" x14ac:dyDescent="0.25">
      <c r="C36" s="106" t="s">
        <v>303</v>
      </c>
      <c r="D36" s="106"/>
      <c r="E36" s="106"/>
      <c r="F36" s="107">
        <v>97400110.829999998</v>
      </c>
    </row>
    <row r="37" spans="2:9" x14ac:dyDescent="0.25">
      <c r="F37" s="82"/>
    </row>
    <row r="38" spans="2:9" x14ac:dyDescent="0.25">
      <c r="F38" s="82"/>
    </row>
    <row r="39" spans="2:9" ht="18.75" x14ac:dyDescent="0.3">
      <c r="B39" s="17" t="s">
        <v>304</v>
      </c>
    </row>
    <row r="41" spans="2:9" x14ac:dyDescent="0.25">
      <c r="E41" s="18" t="s">
        <v>305</v>
      </c>
      <c r="F41" s="18" t="s">
        <v>306</v>
      </c>
      <c r="G41" s="18" t="s">
        <v>307</v>
      </c>
      <c r="H41" s="18" t="s">
        <v>308</v>
      </c>
      <c r="I41" s="18" t="s">
        <v>309</v>
      </c>
    </row>
    <row r="42" spans="2:9" x14ac:dyDescent="0.25">
      <c r="C42" s="1" t="s">
        <v>21</v>
      </c>
      <c r="D42" s="2"/>
      <c r="E42" s="96" t="s">
        <v>318</v>
      </c>
      <c r="F42" s="96" t="s">
        <v>318</v>
      </c>
      <c r="G42" s="96" t="s">
        <v>318</v>
      </c>
      <c r="H42" s="96"/>
      <c r="I42" s="96"/>
    </row>
    <row r="43" spans="2:9" x14ac:dyDescent="0.25">
      <c r="C43" s="20" t="s">
        <v>310</v>
      </c>
      <c r="D43" s="21"/>
      <c r="E43" s="92" t="s">
        <v>319</v>
      </c>
      <c r="F43" s="92" t="s">
        <v>319</v>
      </c>
      <c r="G43" s="92" t="s">
        <v>319</v>
      </c>
      <c r="H43" s="92"/>
      <c r="I43" s="92"/>
    </row>
    <row r="44" spans="2:9" x14ac:dyDescent="0.25">
      <c r="C44" s="48" t="s">
        <v>20</v>
      </c>
      <c r="D44" s="98"/>
      <c r="E44" s="97" t="s">
        <v>320</v>
      </c>
      <c r="F44" s="97" t="s">
        <v>320</v>
      </c>
      <c r="G44" s="97" t="s">
        <v>320</v>
      </c>
      <c r="H44" s="97"/>
      <c r="I44" s="97"/>
    </row>
    <row r="45" spans="2:9" x14ac:dyDescent="0.25">
      <c r="C45" s="20" t="s">
        <v>22</v>
      </c>
      <c r="D45" s="21"/>
      <c r="E45" s="92" t="s">
        <v>32</v>
      </c>
      <c r="F45" s="92" t="s">
        <v>32</v>
      </c>
      <c r="G45" s="92" t="s">
        <v>32</v>
      </c>
      <c r="H45" s="92"/>
      <c r="I45" s="92"/>
    </row>
    <row r="46" spans="2:9" x14ac:dyDescent="0.25">
      <c r="C46" s="48" t="s">
        <v>311</v>
      </c>
      <c r="D46" s="98"/>
      <c r="E46" s="99">
        <v>42750000</v>
      </c>
      <c r="F46" s="99">
        <v>13000000</v>
      </c>
      <c r="G46" s="99">
        <v>14000000</v>
      </c>
      <c r="H46" s="99"/>
      <c r="I46" s="99"/>
    </row>
    <row r="47" spans="2:9" x14ac:dyDescent="0.25">
      <c r="C47" s="20" t="s">
        <v>24</v>
      </c>
      <c r="D47" s="21"/>
      <c r="E47" s="94">
        <v>37412</v>
      </c>
      <c r="F47" s="94">
        <v>37412</v>
      </c>
      <c r="G47" s="94">
        <v>37412</v>
      </c>
      <c r="H47" s="94"/>
      <c r="I47" s="94"/>
    </row>
    <row r="48" spans="2:9" x14ac:dyDescent="0.25">
      <c r="C48" s="48" t="s">
        <v>25</v>
      </c>
      <c r="D48" s="98"/>
      <c r="E48" s="100">
        <v>43006</v>
      </c>
      <c r="F48" s="100">
        <v>43006</v>
      </c>
      <c r="G48" s="100">
        <v>43006</v>
      </c>
      <c r="H48" s="100"/>
      <c r="I48" s="100"/>
    </row>
    <row r="49" spans="2:9" x14ac:dyDescent="0.25">
      <c r="C49" s="20" t="s">
        <v>26</v>
      </c>
      <c r="D49" s="21"/>
      <c r="E49" s="92" t="s">
        <v>33</v>
      </c>
      <c r="F49" s="92" t="s">
        <v>33</v>
      </c>
      <c r="G49" s="92" t="s">
        <v>33</v>
      </c>
      <c r="H49" s="92"/>
      <c r="I49" s="92"/>
    </row>
    <row r="50" spans="2:9" x14ac:dyDescent="0.25">
      <c r="C50" s="48" t="s">
        <v>27</v>
      </c>
      <c r="D50" s="98"/>
      <c r="E50" s="101">
        <v>5.5E-2</v>
      </c>
      <c r="F50" s="101">
        <v>5.5E-2</v>
      </c>
      <c r="G50" s="101">
        <v>5.5E-2</v>
      </c>
      <c r="H50" s="101"/>
      <c r="I50" s="101"/>
    </row>
    <row r="51" spans="2:9" x14ac:dyDescent="0.25">
      <c r="C51" s="20" t="s">
        <v>312</v>
      </c>
      <c r="D51" s="21"/>
      <c r="E51" s="95">
        <v>2.5000000000000001E-2</v>
      </c>
      <c r="F51" s="95">
        <v>2.5000000000000001E-2</v>
      </c>
      <c r="G51" s="95">
        <v>2.5000000000000001E-2</v>
      </c>
      <c r="H51" s="95"/>
      <c r="I51" s="95"/>
    </row>
    <row r="52" spans="2:9" x14ac:dyDescent="0.25">
      <c r="C52" s="48" t="s">
        <v>313</v>
      </c>
      <c r="D52" s="98"/>
      <c r="E52" s="98" t="s">
        <v>321</v>
      </c>
      <c r="F52" s="98" t="s">
        <v>321</v>
      </c>
      <c r="G52" s="98" t="s">
        <v>321</v>
      </c>
      <c r="H52" s="98"/>
      <c r="I52" s="98"/>
    </row>
    <row r="53" spans="2:9" x14ac:dyDescent="0.25">
      <c r="C53" s="20" t="s">
        <v>314</v>
      </c>
      <c r="D53" s="21"/>
      <c r="E53" s="21" t="s">
        <v>321</v>
      </c>
      <c r="F53" s="21" t="s">
        <v>321</v>
      </c>
      <c r="G53" s="21" t="s">
        <v>321</v>
      </c>
      <c r="H53" s="21"/>
      <c r="I53" s="21"/>
    </row>
    <row r="54" spans="2:9" x14ac:dyDescent="0.25">
      <c r="C54" s="48" t="s">
        <v>315</v>
      </c>
      <c r="D54" s="98"/>
      <c r="E54" s="98" t="s">
        <v>322</v>
      </c>
      <c r="F54" s="98" t="s">
        <v>322</v>
      </c>
      <c r="G54" s="98" t="s">
        <v>322</v>
      </c>
      <c r="H54" s="98"/>
      <c r="I54" s="98"/>
    </row>
    <row r="55" spans="2:9" x14ac:dyDescent="0.25">
      <c r="C55" s="20" t="s">
        <v>316</v>
      </c>
      <c r="D55" s="21"/>
      <c r="E55" s="93">
        <v>51066426.880000003</v>
      </c>
      <c r="F55" s="93">
        <v>15528971.92</v>
      </c>
      <c r="G55" s="93">
        <v>16723508.220000001</v>
      </c>
      <c r="H55" s="93"/>
      <c r="I55" s="93"/>
    </row>
    <row r="56" spans="2:9" x14ac:dyDescent="0.25">
      <c r="C56" s="4" t="s">
        <v>317</v>
      </c>
      <c r="D56" s="5"/>
      <c r="E56" s="102">
        <v>48048675.100000001</v>
      </c>
      <c r="F56" s="102">
        <v>14611293.01</v>
      </c>
      <c r="G56" s="102">
        <v>15735238.630000001</v>
      </c>
      <c r="H56" s="102"/>
      <c r="I56" s="102"/>
    </row>
    <row r="59" spans="2:9" ht="18.75" x14ac:dyDescent="0.3">
      <c r="B59" s="17" t="s">
        <v>324</v>
      </c>
    </row>
    <row r="61" spans="2:9" x14ac:dyDescent="0.25">
      <c r="C61" s="12" t="s">
        <v>325</v>
      </c>
    </row>
  </sheetData>
  <pageMargins left="0.70866141732283472" right="0.70866141732283472" top="0.74803149606299213" bottom="0.74803149606299213" header="0.31496062992125984" footer="0.31496062992125984"/>
  <pageSetup paperSize="9" scale="82" fitToHeight="0" orientation="landscape" r:id="rId1"/>
  <headerFooter>
    <oddFooter>&amp;LBelfius Mortgage Pandbrieven Programme - Investor Report&amp;R&amp;P</oddFooter>
  </headerFooter>
  <rowBreaks count="1" manualBreakCount="1">
    <brk id="38"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6"/>
  <sheetViews>
    <sheetView zoomScaleNormal="100" workbookViewId="0"/>
  </sheetViews>
  <sheetFormatPr defaultRowHeight="15" x14ac:dyDescent="0.25"/>
  <cols>
    <col min="1" max="1" width="4.140625" style="12" customWidth="1"/>
    <col min="2" max="2" width="22.7109375" style="12" customWidth="1"/>
    <col min="3" max="3" width="20.5703125" style="12" customWidth="1"/>
    <col min="4" max="4" width="17.5703125" style="12" customWidth="1"/>
    <col min="5" max="5" width="10" style="12" bestFit="1" customWidth="1"/>
    <col min="6" max="16384" width="9.140625" style="12"/>
  </cols>
  <sheetData>
    <row r="1" spans="1:5" x14ac:dyDescent="0.25">
      <c r="A1" s="156"/>
    </row>
    <row r="2" spans="1:5" ht="18.75" x14ac:dyDescent="0.3">
      <c r="B2" s="17" t="s">
        <v>326</v>
      </c>
    </row>
    <row r="5" spans="1:5" x14ac:dyDescent="0.25">
      <c r="B5" s="16" t="s">
        <v>125</v>
      </c>
      <c r="C5" s="65"/>
      <c r="D5" s="73" t="s">
        <v>110</v>
      </c>
      <c r="E5" s="20"/>
    </row>
    <row r="6" spans="1:5" x14ac:dyDescent="0.25">
      <c r="B6" s="23"/>
      <c r="C6" s="66" t="s">
        <v>111</v>
      </c>
      <c r="D6" s="74">
        <v>0.79561026183591788</v>
      </c>
      <c r="E6" s="20"/>
    </row>
    <row r="7" spans="1:5" x14ac:dyDescent="0.25">
      <c r="B7" s="48" t="s">
        <v>112</v>
      </c>
      <c r="C7" s="83">
        <v>6661107.6800000025</v>
      </c>
      <c r="D7" s="59">
        <v>1.3105708845759828E-3</v>
      </c>
      <c r="E7" s="60"/>
    </row>
    <row r="8" spans="1:5" x14ac:dyDescent="0.25">
      <c r="B8" s="20" t="s">
        <v>113</v>
      </c>
      <c r="C8" s="67">
        <v>57119731.869999938</v>
      </c>
      <c r="D8" s="60">
        <v>1.1238289653892631E-2</v>
      </c>
      <c r="E8" s="60"/>
    </row>
    <row r="9" spans="1:5" x14ac:dyDescent="0.25">
      <c r="B9" s="48" t="s">
        <v>114</v>
      </c>
      <c r="C9" s="83">
        <v>120258256.9600002</v>
      </c>
      <c r="D9" s="59">
        <v>2.366077502017401E-2</v>
      </c>
      <c r="E9" s="60"/>
    </row>
    <row r="10" spans="1:5" x14ac:dyDescent="0.25">
      <c r="B10" s="20" t="s">
        <v>115</v>
      </c>
      <c r="C10" s="67">
        <v>209034832.02000085</v>
      </c>
      <c r="D10" s="60">
        <v>4.1127538822138418E-2</v>
      </c>
      <c r="E10" s="60"/>
    </row>
    <row r="11" spans="1:5" x14ac:dyDescent="0.25">
      <c r="B11" s="48" t="s">
        <v>116</v>
      </c>
      <c r="C11" s="83">
        <v>303561554.52000135</v>
      </c>
      <c r="D11" s="59">
        <v>5.9725642362013047E-2</v>
      </c>
      <c r="E11" s="60"/>
    </row>
    <row r="12" spans="1:5" x14ac:dyDescent="0.25">
      <c r="B12" s="20" t="s">
        <v>117</v>
      </c>
      <c r="C12" s="67">
        <v>416201307.93999863</v>
      </c>
      <c r="D12" s="60">
        <v>8.1887479157010834E-2</v>
      </c>
      <c r="E12" s="60"/>
    </row>
    <row r="13" spans="1:5" x14ac:dyDescent="0.25">
      <c r="B13" s="48" t="s">
        <v>118</v>
      </c>
      <c r="C13" s="83">
        <v>500862770.26000929</v>
      </c>
      <c r="D13" s="59">
        <v>9.8544595794739856E-2</v>
      </c>
      <c r="E13" s="60"/>
    </row>
    <row r="14" spans="1:5" x14ac:dyDescent="0.25">
      <c r="B14" s="20" t="s">
        <v>119</v>
      </c>
      <c r="C14" s="67">
        <v>605231033.34000325</v>
      </c>
      <c r="D14" s="60">
        <v>0.11907901941276589</v>
      </c>
      <c r="E14" s="60"/>
    </row>
    <row r="15" spans="1:5" x14ac:dyDescent="0.25">
      <c r="B15" s="48" t="s">
        <v>120</v>
      </c>
      <c r="C15" s="83">
        <v>692336688.67000294</v>
      </c>
      <c r="D15" s="59">
        <v>0.13621703027245646</v>
      </c>
      <c r="E15" s="60"/>
    </row>
    <row r="16" spans="1:5" x14ac:dyDescent="0.25">
      <c r="B16" s="20" t="s">
        <v>121</v>
      </c>
      <c r="C16" s="67">
        <v>1428856357.7399559</v>
      </c>
      <c r="D16" s="60">
        <v>0.28112704833128749</v>
      </c>
      <c r="E16" s="20" t="s">
        <v>471</v>
      </c>
    </row>
    <row r="17" spans="2:5" x14ac:dyDescent="0.25">
      <c r="B17" s="48" t="s">
        <v>122</v>
      </c>
      <c r="C17" s="83">
        <v>559478067.69998264</v>
      </c>
      <c r="D17" s="59">
        <v>0.11007713751392585</v>
      </c>
      <c r="E17" s="60"/>
    </row>
    <row r="18" spans="2:5" x14ac:dyDescent="0.25">
      <c r="B18" s="20" t="s">
        <v>123</v>
      </c>
      <c r="C18" s="67">
        <v>182998369.17001247</v>
      </c>
      <c r="D18" s="60">
        <v>3.6004872775019521E-2</v>
      </c>
      <c r="E18" s="60"/>
    </row>
    <row r="19" spans="2:5" x14ac:dyDescent="0.25">
      <c r="B19" s="84" t="s">
        <v>124</v>
      </c>
      <c r="C19" s="85">
        <v>0</v>
      </c>
      <c r="D19" s="86">
        <v>0</v>
      </c>
      <c r="E19" s="60"/>
    </row>
    <row r="20" spans="2:5" x14ac:dyDescent="0.25">
      <c r="B20" s="20"/>
      <c r="C20" s="67">
        <v>5082600077.8699675</v>
      </c>
      <c r="D20" s="70">
        <v>1.0000000000000002</v>
      </c>
      <c r="E20" s="60"/>
    </row>
    <row r="23" spans="2:5" x14ac:dyDescent="0.25">
      <c r="B23" s="16" t="s">
        <v>126</v>
      </c>
      <c r="C23" s="65"/>
      <c r="D23" s="73" t="s">
        <v>110</v>
      </c>
      <c r="E23" s="20"/>
    </row>
    <row r="24" spans="2:5" x14ac:dyDescent="0.25">
      <c r="B24" s="23"/>
      <c r="C24" s="66" t="s">
        <v>111</v>
      </c>
      <c r="D24" s="74">
        <v>0.62958094001162324</v>
      </c>
      <c r="E24" s="20"/>
    </row>
    <row r="25" spans="2:5" x14ac:dyDescent="0.25">
      <c r="B25" s="48" t="s">
        <v>112</v>
      </c>
      <c r="C25" s="83">
        <v>100954686.94000009</v>
      </c>
      <c r="D25" s="59">
        <v>1.9862803563783147E-2</v>
      </c>
      <c r="E25" s="20"/>
    </row>
    <row r="26" spans="2:5" x14ac:dyDescent="0.25">
      <c r="B26" s="20" t="s">
        <v>113</v>
      </c>
      <c r="C26" s="67">
        <v>295824010.28000069</v>
      </c>
      <c r="D26" s="60">
        <v>5.8203282915774E-2</v>
      </c>
      <c r="E26" s="20"/>
    </row>
    <row r="27" spans="2:5" x14ac:dyDescent="0.25">
      <c r="B27" s="48" t="s">
        <v>114</v>
      </c>
      <c r="C27" s="83">
        <v>390919912.23000371</v>
      </c>
      <c r="D27" s="59">
        <v>7.691337233714278E-2</v>
      </c>
      <c r="E27" s="60"/>
    </row>
    <row r="28" spans="2:5" x14ac:dyDescent="0.25">
      <c r="B28" s="20" t="s">
        <v>115</v>
      </c>
      <c r="C28" s="67">
        <v>433362199.23000729</v>
      </c>
      <c r="D28" s="60">
        <v>8.5263879233170387E-2</v>
      </c>
      <c r="E28" s="60"/>
    </row>
    <row r="29" spans="2:5" x14ac:dyDescent="0.25">
      <c r="B29" s="48" t="s">
        <v>116</v>
      </c>
      <c r="C29" s="83">
        <v>486018356.37999701</v>
      </c>
      <c r="D29" s="59">
        <v>9.5623961935576721E-2</v>
      </c>
      <c r="E29" s="60"/>
    </row>
    <row r="30" spans="2:5" x14ac:dyDescent="0.25">
      <c r="B30" s="20" t="s">
        <v>117</v>
      </c>
      <c r="C30" s="67">
        <v>528610013.84998536</v>
      </c>
      <c r="D30" s="60">
        <v>0.10400385742557124</v>
      </c>
      <c r="E30" s="60"/>
    </row>
    <row r="31" spans="2:5" x14ac:dyDescent="0.25">
      <c r="B31" s="48" t="s">
        <v>118</v>
      </c>
      <c r="C31" s="83">
        <v>549441680.87999249</v>
      </c>
      <c r="D31" s="59">
        <v>0.10810248149806315</v>
      </c>
      <c r="E31" s="60"/>
    </row>
    <row r="32" spans="2:5" x14ac:dyDescent="0.25">
      <c r="B32" s="20" t="s">
        <v>119</v>
      </c>
      <c r="C32" s="67">
        <v>585180738.13000393</v>
      </c>
      <c r="D32" s="60">
        <v>0.11513413000521643</v>
      </c>
      <c r="E32" s="60"/>
    </row>
    <row r="33" spans="2:5" x14ac:dyDescent="0.25">
      <c r="B33" s="48" t="s">
        <v>120</v>
      </c>
      <c r="C33" s="83">
        <v>644576554.09999704</v>
      </c>
      <c r="D33" s="59">
        <v>0.12682023850480251</v>
      </c>
      <c r="E33" s="60"/>
    </row>
    <row r="34" spans="2:5" x14ac:dyDescent="0.25">
      <c r="B34" s="20" t="s">
        <v>121</v>
      </c>
      <c r="C34" s="67">
        <v>796585533.60997343</v>
      </c>
      <c r="D34" s="60">
        <v>0.15672795840821083</v>
      </c>
      <c r="E34" s="20" t="s">
        <v>472</v>
      </c>
    </row>
    <row r="35" spans="2:5" x14ac:dyDescent="0.25">
      <c r="B35" s="48" t="s">
        <v>122</v>
      </c>
      <c r="C35" s="83">
        <v>252569934.53000927</v>
      </c>
      <c r="D35" s="59">
        <v>4.9693056833198079E-2</v>
      </c>
      <c r="E35" s="60"/>
    </row>
    <row r="36" spans="2:5" x14ac:dyDescent="0.25">
      <c r="B36" s="20" t="s">
        <v>123</v>
      </c>
      <c r="C36" s="67">
        <v>17880231.6299963</v>
      </c>
      <c r="D36" s="60">
        <v>3.5179300665122573E-3</v>
      </c>
      <c r="E36" s="20"/>
    </row>
    <row r="37" spans="2:5" x14ac:dyDescent="0.25">
      <c r="B37" s="84" t="s">
        <v>124</v>
      </c>
      <c r="C37" s="85">
        <v>676226.08000087738</v>
      </c>
      <c r="D37" s="86">
        <v>1.330472729784934E-4</v>
      </c>
      <c r="E37" s="60"/>
    </row>
    <row r="38" spans="2:5" x14ac:dyDescent="0.25">
      <c r="B38" s="20"/>
      <c r="C38" s="67">
        <v>5082600077.8699675</v>
      </c>
      <c r="D38" s="70">
        <v>1.0000000000000002</v>
      </c>
      <c r="E38" s="60"/>
    </row>
    <row r="41" spans="2:5" x14ac:dyDescent="0.25">
      <c r="B41" s="71" t="s">
        <v>127</v>
      </c>
      <c r="C41" s="65"/>
      <c r="D41" s="73" t="s">
        <v>110</v>
      </c>
    </row>
    <row r="42" spans="2:5" x14ac:dyDescent="0.25">
      <c r="B42" s="72" t="s">
        <v>128</v>
      </c>
      <c r="C42" s="66" t="s">
        <v>111</v>
      </c>
      <c r="D42" s="110">
        <v>213.66496405793959</v>
      </c>
    </row>
    <row r="43" spans="2:5" x14ac:dyDescent="0.25">
      <c r="B43" s="48" t="s">
        <v>129</v>
      </c>
      <c r="C43" s="83">
        <v>37930630.809999995</v>
      </c>
      <c r="D43" s="59">
        <v>7.4628399301280629E-3</v>
      </c>
    </row>
    <row r="44" spans="2:5" x14ac:dyDescent="0.25">
      <c r="B44" s="20" t="s">
        <v>130</v>
      </c>
      <c r="C44" s="67">
        <v>47437635.470000036</v>
      </c>
      <c r="D44" s="60">
        <v>9.3333401690499241E-3</v>
      </c>
    </row>
    <row r="45" spans="2:5" x14ac:dyDescent="0.25">
      <c r="B45" s="48" t="s">
        <v>131</v>
      </c>
      <c r="C45" s="83">
        <v>107244509.78999969</v>
      </c>
      <c r="D45" s="59">
        <v>2.110032427240352E-2</v>
      </c>
    </row>
    <row r="46" spans="2:5" x14ac:dyDescent="0.25">
      <c r="B46" s="20" t="s">
        <v>132</v>
      </c>
      <c r="C46" s="67">
        <v>322313525.80000389</v>
      </c>
      <c r="D46" s="60">
        <v>6.3415086936188789E-2</v>
      </c>
    </row>
    <row r="47" spans="2:5" x14ac:dyDescent="0.25">
      <c r="B47" s="48" t="s">
        <v>133</v>
      </c>
      <c r="C47" s="83">
        <v>515923790.36999905</v>
      </c>
      <c r="D47" s="59">
        <v>0.10150784686294147</v>
      </c>
    </row>
    <row r="48" spans="2:5" x14ac:dyDescent="0.25">
      <c r="B48" s="20" t="s">
        <v>134</v>
      </c>
      <c r="C48" s="67">
        <v>229678938.46000266</v>
      </c>
      <c r="D48" s="60">
        <v>4.5189260406311028E-2</v>
      </c>
    </row>
    <row r="49" spans="2:6" x14ac:dyDescent="0.25">
      <c r="B49" s="48" t="s">
        <v>135</v>
      </c>
      <c r="C49" s="83">
        <v>537772013.24999642</v>
      </c>
      <c r="D49" s="59">
        <v>0.10580647798584375</v>
      </c>
    </row>
    <row r="50" spans="2:6" x14ac:dyDescent="0.25">
      <c r="B50" s="20" t="s">
        <v>136</v>
      </c>
      <c r="C50" s="67">
        <v>284599092.01999927</v>
      </c>
      <c r="D50" s="60">
        <v>5.5994783705128733E-2</v>
      </c>
    </row>
    <row r="51" spans="2:6" x14ac:dyDescent="0.25">
      <c r="B51" s="48" t="s">
        <v>137</v>
      </c>
      <c r="C51" s="83">
        <v>497347834.10997272</v>
      </c>
      <c r="D51" s="59">
        <v>9.7853033189737579E-2</v>
      </c>
    </row>
    <row r="52" spans="2:6" x14ac:dyDescent="0.25">
      <c r="B52" s="20" t="s">
        <v>138</v>
      </c>
      <c r="C52" s="67">
        <v>470087311.27002573</v>
      </c>
      <c r="D52" s="60">
        <v>9.2489533716575922E-2</v>
      </c>
    </row>
    <row r="53" spans="2:6" x14ac:dyDescent="0.25">
      <c r="B53" s="48" t="s">
        <v>139</v>
      </c>
      <c r="C53" s="83">
        <v>218203914.50000238</v>
      </c>
      <c r="D53" s="59">
        <v>4.2931552976217632E-2</v>
      </c>
    </row>
    <row r="54" spans="2:6" x14ac:dyDescent="0.25">
      <c r="B54" s="20" t="s">
        <v>140</v>
      </c>
      <c r="C54" s="67">
        <v>693480450.10998678</v>
      </c>
      <c r="D54" s="60">
        <v>0.13644206498352174</v>
      </c>
    </row>
    <row r="55" spans="2:6" x14ac:dyDescent="0.25">
      <c r="B55" s="48" t="s">
        <v>141</v>
      </c>
      <c r="C55" s="83">
        <v>285971977.9999671</v>
      </c>
      <c r="D55" s="59">
        <v>5.6264898598870905E-2</v>
      </c>
    </row>
    <row r="56" spans="2:6" x14ac:dyDescent="0.25">
      <c r="B56" s="20" t="s">
        <v>142</v>
      </c>
      <c r="C56" s="67">
        <v>296337964.37999773</v>
      </c>
      <c r="D56" s="60">
        <v>5.8304403226662679E-2</v>
      </c>
    </row>
    <row r="57" spans="2:6" x14ac:dyDescent="0.25">
      <c r="B57" s="4" t="s">
        <v>143</v>
      </c>
      <c r="C57" s="85">
        <v>538270489.53001404</v>
      </c>
      <c r="D57" s="86">
        <v>0.10590455304041828</v>
      </c>
    </row>
    <row r="58" spans="2:6" x14ac:dyDescent="0.25">
      <c r="B58" s="20"/>
      <c r="C58" s="67">
        <v>5082600077.8699675</v>
      </c>
      <c r="D58" s="70">
        <v>0.99999999999999989</v>
      </c>
    </row>
    <row r="61" spans="2:6" x14ac:dyDescent="0.25">
      <c r="B61" s="71" t="s">
        <v>144</v>
      </c>
      <c r="C61" s="65"/>
      <c r="D61" s="73" t="s">
        <v>110</v>
      </c>
      <c r="E61" s="20"/>
      <c r="F61" s="20"/>
    </row>
    <row r="62" spans="2:6" x14ac:dyDescent="0.25">
      <c r="B62" s="72" t="s">
        <v>145</v>
      </c>
      <c r="C62" s="66" t="s">
        <v>111</v>
      </c>
      <c r="D62" s="111">
        <v>98528.643556653798</v>
      </c>
      <c r="E62" s="23" t="s">
        <v>146</v>
      </c>
      <c r="F62" s="69"/>
    </row>
    <row r="63" spans="2:6" x14ac:dyDescent="0.25">
      <c r="B63" s="48" t="s">
        <v>147</v>
      </c>
      <c r="C63" s="83">
        <v>477206498.25000262</v>
      </c>
      <c r="D63" s="59">
        <v>9.3890231562344384E-2</v>
      </c>
      <c r="E63" s="87">
        <v>19784</v>
      </c>
      <c r="F63" s="59">
        <v>0.38352234176601724</v>
      </c>
    </row>
    <row r="64" spans="2:6" x14ac:dyDescent="0.25">
      <c r="B64" s="20" t="s">
        <v>148</v>
      </c>
      <c r="C64" s="67">
        <v>837567021.54000497</v>
      </c>
      <c r="D64" s="60">
        <v>0.16479105353711246</v>
      </c>
      <c r="E64" s="43">
        <v>11325</v>
      </c>
      <c r="F64" s="60">
        <v>0.21954056411747602</v>
      </c>
    </row>
    <row r="65" spans="2:6" x14ac:dyDescent="0.25">
      <c r="B65" s="48" t="s">
        <v>149</v>
      </c>
      <c r="C65" s="83">
        <v>1083657438.3699932</v>
      </c>
      <c r="D65" s="59">
        <v>0.21320926725836981</v>
      </c>
      <c r="E65" s="87">
        <v>8727</v>
      </c>
      <c r="F65" s="59">
        <v>0.16917708636231463</v>
      </c>
    </row>
    <row r="66" spans="2:6" x14ac:dyDescent="0.25">
      <c r="B66" s="20" t="s">
        <v>150</v>
      </c>
      <c r="C66" s="67">
        <v>1029774048.9299879</v>
      </c>
      <c r="D66" s="60">
        <v>0.20260772698086155</v>
      </c>
      <c r="E66" s="43">
        <v>5941</v>
      </c>
      <c r="F66" s="60">
        <v>0.11516913831540176</v>
      </c>
    </row>
    <row r="67" spans="2:6" x14ac:dyDescent="0.25">
      <c r="B67" s="48" t="s">
        <v>151</v>
      </c>
      <c r="C67" s="83">
        <v>682916763.74998713</v>
      </c>
      <c r="D67" s="59">
        <v>0.13436366294555749</v>
      </c>
      <c r="E67" s="87">
        <v>3070</v>
      </c>
      <c r="F67" s="59">
        <v>5.9513424445090626E-2</v>
      </c>
    </row>
    <row r="68" spans="2:6" x14ac:dyDescent="0.25">
      <c r="B68" s="20" t="s">
        <v>152</v>
      </c>
      <c r="C68" s="67">
        <v>366115922.28998899</v>
      </c>
      <c r="D68" s="60">
        <v>7.203319495548835E-2</v>
      </c>
      <c r="E68" s="43">
        <v>1349</v>
      </c>
      <c r="F68" s="60">
        <v>2.6151012891344382E-2</v>
      </c>
    </row>
    <row r="69" spans="2:6" x14ac:dyDescent="0.25">
      <c r="B69" s="48" t="s">
        <v>153</v>
      </c>
      <c r="C69" s="83">
        <v>187794149.35000229</v>
      </c>
      <c r="D69" s="59">
        <v>3.6948441048445219E-2</v>
      </c>
      <c r="E69" s="87">
        <v>583</v>
      </c>
      <c r="F69" s="59">
        <v>1.1301735000484637E-2</v>
      </c>
    </row>
    <row r="70" spans="2:6" x14ac:dyDescent="0.25">
      <c r="B70" s="20" t="s">
        <v>154</v>
      </c>
      <c r="C70" s="67">
        <v>104057684.53002071</v>
      </c>
      <c r="D70" s="60">
        <v>2.0473317383969576E-2</v>
      </c>
      <c r="E70" s="43">
        <v>279</v>
      </c>
      <c r="F70" s="60">
        <v>5.4085489968013958E-3</v>
      </c>
    </row>
    <row r="71" spans="2:6" x14ac:dyDescent="0.25">
      <c r="B71" s="48" t="s">
        <v>155</v>
      </c>
      <c r="C71" s="83">
        <v>58188263.780000687</v>
      </c>
      <c r="D71" s="59">
        <v>1.1448522978102615E-2</v>
      </c>
      <c r="E71" s="87">
        <v>137</v>
      </c>
      <c r="F71" s="59">
        <v>2.6558107977125134E-3</v>
      </c>
    </row>
    <row r="72" spans="2:6" x14ac:dyDescent="0.25">
      <c r="B72" s="20" t="s">
        <v>156</v>
      </c>
      <c r="C72" s="67">
        <v>56660981.239995956</v>
      </c>
      <c r="D72" s="60">
        <v>1.1148030608723677E-2</v>
      </c>
      <c r="E72" s="43">
        <v>120</v>
      </c>
      <c r="F72" s="60">
        <v>2.3262576330328583E-3</v>
      </c>
    </row>
    <row r="73" spans="2:6" x14ac:dyDescent="0.25">
      <c r="B73" s="48" t="s">
        <v>157</v>
      </c>
      <c r="C73" s="83">
        <v>33610608.479995728</v>
      </c>
      <c r="D73" s="59">
        <v>6.6128768671646588E-3</v>
      </c>
      <c r="E73" s="87">
        <v>64</v>
      </c>
      <c r="F73" s="59">
        <v>1.2406707376175245E-3</v>
      </c>
    </row>
    <row r="74" spans="2:6" x14ac:dyDescent="0.25">
      <c r="B74" s="20" t="s">
        <v>158</v>
      </c>
      <c r="C74" s="67">
        <v>27491862.680000305</v>
      </c>
      <c r="D74" s="60">
        <v>5.4090155154449182E-3</v>
      </c>
      <c r="E74" s="43">
        <v>48</v>
      </c>
      <c r="F74" s="60">
        <v>9.3050305321314337E-4</v>
      </c>
    </row>
    <row r="75" spans="2:6" x14ac:dyDescent="0.25">
      <c r="B75" s="48" t="s">
        <v>159</v>
      </c>
      <c r="C75" s="83">
        <v>18106986.43000412</v>
      </c>
      <c r="D75" s="59">
        <v>3.5625440035786538E-3</v>
      </c>
      <c r="E75" s="87">
        <v>29</v>
      </c>
      <c r="F75" s="59">
        <v>5.621789279829408E-4</v>
      </c>
    </row>
    <row r="76" spans="2:6" x14ac:dyDescent="0.25">
      <c r="B76" s="20" t="s">
        <v>160</v>
      </c>
      <c r="C76" s="67">
        <v>15541185.039996147</v>
      </c>
      <c r="D76" s="60">
        <v>3.0577233703008833E-3</v>
      </c>
      <c r="E76" s="43">
        <v>23</v>
      </c>
      <c r="F76" s="60">
        <v>4.4586604633129785E-4</v>
      </c>
    </row>
    <row r="77" spans="2:6" x14ac:dyDescent="0.25">
      <c r="B77" s="48" t="s">
        <v>161</v>
      </c>
      <c r="C77" s="83">
        <v>20274634.580001831</v>
      </c>
      <c r="D77" s="59">
        <v>3.9890281095062109E-3</v>
      </c>
      <c r="E77" s="87">
        <v>28</v>
      </c>
      <c r="F77" s="59">
        <v>5.4279344770766691E-4</v>
      </c>
    </row>
    <row r="78" spans="2:6" x14ac:dyDescent="0.25">
      <c r="B78" s="20" t="s">
        <v>162</v>
      </c>
      <c r="C78" s="67">
        <v>11615683.59000206</v>
      </c>
      <c r="D78" s="60">
        <v>2.2853821689763861E-3</v>
      </c>
      <c r="E78" s="43">
        <v>15</v>
      </c>
      <c r="F78" s="60">
        <v>2.9078220412910729E-4</v>
      </c>
    </row>
    <row r="79" spans="2:6" x14ac:dyDescent="0.25">
      <c r="B79" s="48" t="s">
        <v>163</v>
      </c>
      <c r="C79" s="83">
        <v>8315938.0300006866</v>
      </c>
      <c r="D79" s="59">
        <v>1.636158246289904E-3</v>
      </c>
      <c r="E79" s="87">
        <v>10</v>
      </c>
      <c r="F79" s="59">
        <v>1.938548027527382E-4</v>
      </c>
    </row>
    <row r="80" spans="2:6" x14ac:dyDescent="0.25">
      <c r="B80" s="20" t="s">
        <v>164</v>
      </c>
      <c r="C80" s="67">
        <v>12252844.350001335</v>
      </c>
      <c r="D80" s="60">
        <v>2.410743352275761E-3</v>
      </c>
      <c r="E80" s="43">
        <v>14</v>
      </c>
      <c r="F80" s="60">
        <v>2.7139672385383346E-4</v>
      </c>
    </row>
    <row r="81" spans="2:6" x14ac:dyDescent="0.25">
      <c r="B81" s="48" t="s">
        <v>165</v>
      </c>
      <c r="C81" s="83">
        <v>3673330.9000024796</v>
      </c>
      <c r="D81" s="59">
        <v>7.2272672327622855E-4</v>
      </c>
      <c r="E81" s="87">
        <v>4</v>
      </c>
      <c r="F81" s="59">
        <v>7.7541921101095281E-5</v>
      </c>
    </row>
    <row r="82" spans="2:6" x14ac:dyDescent="0.25">
      <c r="B82" s="20" t="s">
        <v>166</v>
      </c>
      <c r="C82" s="67">
        <v>4929350.1699981689</v>
      </c>
      <c r="D82" s="60">
        <v>9.698481278235762E-4</v>
      </c>
      <c r="E82" s="43">
        <v>5</v>
      </c>
      <c r="F82" s="60">
        <v>9.6927401376369101E-5</v>
      </c>
    </row>
    <row r="83" spans="2:6" x14ac:dyDescent="0.25">
      <c r="B83" s="84" t="s">
        <v>167</v>
      </c>
      <c r="C83" s="85">
        <v>42848881.589999199</v>
      </c>
      <c r="D83" s="86">
        <v>8.4305042563876647E-3</v>
      </c>
      <c r="E83" s="52">
        <v>30</v>
      </c>
      <c r="F83" s="86">
        <v>5.8156440825821458E-4</v>
      </c>
    </row>
    <row r="84" spans="2:6" x14ac:dyDescent="0.25">
      <c r="B84" s="20"/>
      <c r="C84" s="67">
        <v>5082600077.8699865</v>
      </c>
      <c r="D84" s="70">
        <v>0.99999999999999989</v>
      </c>
      <c r="E84" s="43">
        <v>51585</v>
      </c>
      <c r="F84" s="70">
        <v>1.0000000000000002</v>
      </c>
    </row>
    <row r="87" spans="2:6" x14ac:dyDescent="0.25">
      <c r="B87" s="71" t="s">
        <v>168</v>
      </c>
      <c r="C87" s="65"/>
      <c r="D87" s="73" t="s">
        <v>110</v>
      </c>
    </row>
    <row r="88" spans="2:6" x14ac:dyDescent="0.25">
      <c r="B88" s="72" t="s">
        <v>169</v>
      </c>
      <c r="C88" s="66" t="s">
        <v>111</v>
      </c>
      <c r="D88" s="112">
        <v>20.311456839515046</v>
      </c>
    </row>
    <row r="89" spans="2:6" x14ac:dyDescent="0.25">
      <c r="B89" s="48" t="s">
        <v>170</v>
      </c>
      <c r="C89" s="83">
        <v>23379549.529999997</v>
      </c>
      <c r="D89" s="59">
        <v>4.5999191696778109E-3</v>
      </c>
    </row>
    <row r="90" spans="2:6" x14ac:dyDescent="0.25">
      <c r="B90" s="20" t="s">
        <v>171</v>
      </c>
      <c r="C90" s="67">
        <v>3796814.5699999854</v>
      </c>
      <c r="D90" s="60">
        <v>7.4702209731818342E-4</v>
      </c>
    </row>
    <row r="91" spans="2:6" x14ac:dyDescent="0.25">
      <c r="B91" s="48" t="s">
        <v>172</v>
      </c>
      <c r="C91" s="83">
        <v>26362376.629999947</v>
      </c>
      <c r="D91" s="59">
        <v>5.1867894829624242E-3</v>
      </c>
    </row>
    <row r="92" spans="2:6" x14ac:dyDescent="0.25">
      <c r="B92" s="20" t="s">
        <v>173</v>
      </c>
      <c r="C92" s="67">
        <v>46407379.65000011</v>
      </c>
      <c r="D92" s="60">
        <v>9.1306376537594255E-3</v>
      </c>
    </row>
    <row r="93" spans="2:6" x14ac:dyDescent="0.25">
      <c r="B93" s="48" t="s">
        <v>174</v>
      </c>
      <c r="C93" s="83">
        <v>714423471.27999818</v>
      </c>
      <c r="D93" s="59">
        <v>0.14056259794876505</v>
      </c>
    </row>
    <row r="94" spans="2:6" x14ac:dyDescent="0.25">
      <c r="B94" s="20" t="s">
        <v>175</v>
      </c>
      <c r="C94" s="67">
        <v>82512997.440002322</v>
      </c>
      <c r="D94" s="60">
        <v>1.623440683426388E-2</v>
      </c>
    </row>
    <row r="95" spans="2:6" x14ac:dyDescent="0.25">
      <c r="B95" s="48" t="s">
        <v>176</v>
      </c>
      <c r="C95" s="83">
        <v>116815423.26999891</v>
      </c>
      <c r="D95" s="59">
        <v>2.2983398551977809E-2</v>
      </c>
    </row>
    <row r="96" spans="2:6" x14ac:dyDescent="0.25">
      <c r="B96" s="20" t="s">
        <v>177</v>
      </c>
      <c r="C96" s="67">
        <v>644190722.41000104</v>
      </c>
      <c r="D96" s="60">
        <v>0.12674432623862283</v>
      </c>
    </row>
    <row r="97" spans="2:4" x14ac:dyDescent="0.25">
      <c r="B97" s="48" t="s">
        <v>178</v>
      </c>
      <c r="C97" s="83">
        <v>201622248.19000292</v>
      </c>
      <c r="D97" s="59">
        <v>3.9669115236487272E-2</v>
      </c>
    </row>
    <row r="98" spans="2:4" x14ac:dyDescent="0.25">
      <c r="B98" s="20" t="s">
        <v>179</v>
      </c>
      <c r="C98" s="67">
        <v>1001236773.4299991</v>
      </c>
      <c r="D98" s="60">
        <v>0.19699302681504713</v>
      </c>
    </row>
    <row r="99" spans="2:4" x14ac:dyDescent="0.25">
      <c r="B99" s="48" t="s">
        <v>180</v>
      </c>
      <c r="C99" s="83">
        <v>64983921.659990788</v>
      </c>
      <c r="D99" s="59">
        <v>1.2785566573088407E-2</v>
      </c>
    </row>
    <row r="100" spans="2:4" x14ac:dyDescent="0.25">
      <c r="B100" s="20" t="s">
        <v>181</v>
      </c>
      <c r="C100" s="67">
        <v>68227987.55000639</v>
      </c>
      <c r="D100" s="60">
        <v>1.3423835537853215E-2</v>
      </c>
    </row>
    <row r="101" spans="2:4" x14ac:dyDescent="0.25">
      <c r="B101" s="48" t="s">
        <v>182</v>
      </c>
      <c r="C101" s="83">
        <v>1119039167.8899674</v>
      </c>
      <c r="D101" s="59">
        <v>0.22017061164468757</v>
      </c>
    </row>
    <row r="102" spans="2:4" x14ac:dyDescent="0.25">
      <c r="B102" s="20" t="s">
        <v>183</v>
      </c>
      <c r="C102" s="67">
        <v>62195968.37999773</v>
      </c>
      <c r="D102" s="60">
        <v>1.223703762387361E-2</v>
      </c>
    </row>
    <row r="103" spans="2:4" x14ac:dyDescent="0.25">
      <c r="B103" s="4" t="s">
        <v>184</v>
      </c>
      <c r="C103" s="85">
        <v>907405275.99000263</v>
      </c>
      <c r="D103" s="86">
        <v>0.17853170859161538</v>
      </c>
    </row>
    <row r="104" spans="2:4" x14ac:dyDescent="0.25">
      <c r="B104" s="20"/>
      <c r="C104" s="67">
        <v>5082600077.8699675</v>
      </c>
      <c r="D104" s="70">
        <v>0.99999999999999989</v>
      </c>
    </row>
    <row r="107" spans="2:4" x14ac:dyDescent="0.25">
      <c r="B107" s="71" t="s">
        <v>185</v>
      </c>
      <c r="C107" s="53"/>
      <c r="D107" s="73" t="s">
        <v>110</v>
      </c>
    </row>
    <row r="108" spans="2:4" x14ac:dyDescent="0.25">
      <c r="B108" s="72" t="s">
        <v>186</v>
      </c>
      <c r="C108" s="58" t="s">
        <v>185</v>
      </c>
      <c r="D108" s="74">
        <v>3.6514154342173637E-2</v>
      </c>
    </row>
    <row r="109" spans="2:4" x14ac:dyDescent="0.25">
      <c r="B109" s="48" t="s">
        <v>187</v>
      </c>
      <c r="C109" s="54">
        <v>10530628.969999995</v>
      </c>
      <c r="D109" s="59">
        <v>2.0718980066622133E-3</v>
      </c>
    </row>
    <row r="110" spans="2:4" x14ac:dyDescent="0.25">
      <c r="B110" s="20" t="s">
        <v>188</v>
      </c>
      <c r="C110" s="53">
        <v>27232480.240000028</v>
      </c>
      <c r="D110" s="60">
        <v>5.3579821002585556E-3</v>
      </c>
    </row>
    <row r="111" spans="2:4" x14ac:dyDescent="0.25">
      <c r="B111" s="48" t="s">
        <v>189</v>
      </c>
      <c r="C111" s="54">
        <v>29385810.979999974</v>
      </c>
      <c r="D111" s="59">
        <v>5.7816492601784784E-3</v>
      </c>
    </row>
    <row r="112" spans="2:4" x14ac:dyDescent="0.25">
      <c r="B112" s="20" t="s">
        <v>190</v>
      </c>
      <c r="C112" s="53">
        <v>166145093.96999961</v>
      </c>
      <c r="D112" s="60">
        <v>3.2688996069828148E-2</v>
      </c>
    </row>
    <row r="113" spans="2:4" x14ac:dyDescent="0.25">
      <c r="B113" s="48" t="s">
        <v>191</v>
      </c>
      <c r="C113" s="54">
        <v>241601713.55000067</v>
      </c>
      <c r="D113" s="59">
        <v>4.7535062733334688E-2</v>
      </c>
    </row>
    <row r="114" spans="2:4" x14ac:dyDescent="0.25">
      <c r="B114" s="20" t="s">
        <v>192</v>
      </c>
      <c r="C114" s="53">
        <v>315125221.07000029</v>
      </c>
      <c r="D114" s="60">
        <v>6.2000790194388852E-2</v>
      </c>
    </row>
    <row r="115" spans="2:4" x14ac:dyDescent="0.25">
      <c r="B115" s="48" t="s">
        <v>193</v>
      </c>
      <c r="C115" s="54">
        <v>914531051.89999735</v>
      </c>
      <c r="D115" s="59">
        <v>0.17993370280733598</v>
      </c>
    </row>
    <row r="116" spans="2:4" x14ac:dyDescent="0.25">
      <c r="B116" s="20" t="s">
        <v>194</v>
      </c>
      <c r="C116" s="53">
        <v>1770079597.7599916</v>
      </c>
      <c r="D116" s="60">
        <v>0.34826261571652167</v>
      </c>
    </row>
    <row r="117" spans="2:4" x14ac:dyDescent="0.25">
      <c r="B117" s="48" t="s">
        <v>195</v>
      </c>
      <c r="C117" s="54">
        <v>1076954139.8199744</v>
      </c>
      <c r="D117" s="59">
        <v>0.21189039533311224</v>
      </c>
    </row>
    <row r="118" spans="2:4" x14ac:dyDescent="0.25">
      <c r="B118" s="20" t="s">
        <v>196</v>
      </c>
      <c r="C118" s="53">
        <v>395700496.94000244</v>
      </c>
      <c r="D118" s="60">
        <v>7.7853950906527719E-2</v>
      </c>
    </row>
    <row r="119" spans="2:4" x14ac:dyDescent="0.25">
      <c r="B119" s="48" t="s">
        <v>197</v>
      </c>
      <c r="C119" s="54">
        <v>109001970.44999504</v>
      </c>
      <c r="D119" s="59">
        <v>2.1446104116001181E-2</v>
      </c>
    </row>
    <row r="120" spans="2:4" x14ac:dyDescent="0.25">
      <c r="B120" s="20" t="s">
        <v>198</v>
      </c>
      <c r="C120" s="53">
        <v>19689185.250006676</v>
      </c>
      <c r="D120" s="60">
        <v>3.8738411341342604E-3</v>
      </c>
    </row>
    <row r="121" spans="2:4" x14ac:dyDescent="0.25">
      <c r="B121" s="48" t="s">
        <v>199</v>
      </c>
      <c r="C121" s="54">
        <v>3720486.2599992752</v>
      </c>
      <c r="D121" s="59">
        <v>7.3200452583286246E-4</v>
      </c>
    </row>
    <row r="122" spans="2:4" x14ac:dyDescent="0.25">
      <c r="B122" s="20" t="s">
        <v>200</v>
      </c>
      <c r="C122" s="53">
        <v>1361995.7600011826</v>
      </c>
      <c r="D122" s="60">
        <v>2.6797224631767058E-4</v>
      </c>
    </row>
    <row r="123" spans="2:4" x14ac:dyDescent="0.25">
      <c r="B123" s="48" t="s">
        <v>201</v>
      </c>
      <c r="C123" s="54">
        <v>767711.38999843597</v>
      </c>
      <c r="D123" s="59">
        <v>1.5104697954519588E-4</v>
      </c>
    </row>
    <row r="124" spans="2:4" x14ac:dyDescent="0.25">
      <c r="B124" s="20" t="s">
        <v>202</v>
      </c>
      <c r="C124" s="53">
        <v>431017.44999980927</v>
      </c>
      <c r="D124" s="60">
        <v>8.4802550544256362E-5</v>
      </c>
    </row>
    <row r="125" spans="2:4" x14ac:dyDescent="0.25">
      <c r="B125" s="48" t="s">
        <v>203</v>
      </c>
      <c r="C125" s="54">
        <v>35366.770000457764</v>
      </c>
      <c r="D125" s="59">
        <v>6.9584011054592717E-6</v>
      </c>
    </row>
    <row r="126" spans="2:4" x14ac:dyDescent="0.25">
      <c r="B126" s="20" t="s">
        <v>204</v>
      </c>
      <c r="C126" s="53">
        <v>263021.30000019073</v>
      </c>
      <c r="D126" s="60">
        <v>5.1749359770682282E-5</v>
      </c>
    </row>
    <row r="127" spans="2:4" x14ac:dyDescent="0.25">
      <c r="B127" s="48" t="s">
        <v>205</v>
      </c>
      <c r="C127" s="54">
        <v>8384.0900001525879</v>
      </c>
      <c r="D127" s="59">
        <v>1.6495671254280978E-6</v>
      </c>
    </row>
    <row r="128" spans="2:4" x14ac:dyDescent="0.25">
      <c r="B128" s="20" t="s">
        <v>206</v>
      </c>
      <c r="C128" s="53">
        <v>23786.89999961853</v>
      </c>
      <c r="D128" s="60">
        <v>4.6800652491209223E-6</v>
      </c>
    </row>
    <row r="129" spans="2:5" x14ac:dyDescent="0.25">
      <c r="B129" s="88" t="s">
        <v>207</v>
      </c>
      <c r="C129" s="89">
        <v>10917.050000190735</v>
      </c>
      <c r="D129" s="86">
        <v>2.1479262253436802E-6</v>
      </c>
    </row>
    <row r="130" spans="2:5" x14ac:dyDescent="0.25">
      <c r="B130" s="20"/>
      <c r="C130" s="53">
        <v>5082600077.8699675</v>
      </c>
      <c r="D130" s="60">
        <v>1</v>
      </c>
    </row>
    <row r="133" spans="2:5" x14ac:dyDescent="0.25">
      <c r="B133" s="71" t="s">
        <v>222</v>
      </c>
      <c r="C133" s="20"/>
      <c r="D133" s="73" t="s">
        <v>110</v>
      </c>
      <c r="E133" s="20"/>
    </row>
    <row r="134" spans="2:5" x14ac:dyDescent="0.25">
      <c r="B134" s="23"/>
      <c r="C134" s="66" t="s">
        <v>111</v>
      </c>
      <c r="D134" s="74">
        <v>1.1520795516399407</v>
      </c>
      <c r="E134" s="20"/>
    </row>
    <row r="135" spans="2:5" x14ac:dyDescent="0.25">
      <c r="B135" s="48" t="s">
        <v>208</v>
      </c>
      <c r="C135" s="54">
        <v>41328513.219999962</v>
      </c>
      <c r="D135" s="59">
        <v>8.1313722478279366E-3</v>
      </c>
      <c r="E135" s="60"/>
    </row>
    <row r="136" spans="2:5" x14ac:dyDescent="0.25">
      <c r="B136" s="20" t="s">
        <v>209</v>
      </c>
      <c r="C136" s="53">
        <v>175400193.77000055</v>
      </c>
      <c r="D136" s="60">
        <v>3.4509934105125942E-2</v>
      </c>
      <c r="E136" s="60"/>
    </row>
    <row r="137" spans="2:5" x14ac:dyDescent="0.25">
      <c r="B137" s="48" t="s">
        <v>210</v>
      </c>
      <c r="C137" s="54">
        <v>363163864.76000273</v>
      </c>
      <c r="D137" s="59">
        <v>7.1452378545627901E-2</v>
      </c>
      <c r="E137" s="60"/>
    </row>
    <row r="138" spans="2:5" x14ac:dyDescent="0.25">
      <c r="B138" s="20" t="s">
        <v>211</v>
      </c>
      <c r="C138" s="53">
        <v>731954783.6900059</v>
      </c>
      <c r="D138" s="60">
        <v>0.14401187826620343</v>
      </c>
      <c r="E138" s="60"/>
    </row>
    <row r="139" spans="2:5" x14ac:dyDescent="0.25">
      <c r="B139" s="48" t="s">
        <v>212</v>
      </c>
      <c r="C139" s="54">
        <v>2188500165.4199657</v>
      </c>
      <c r="D139" s="59">
        <v>0.43058673353995808</v>
      </c>
      <c r="E139" s="20" t="s">
        <v>473</v>
      </c>
    </row>
    <row r="140" spans="2:5" x14ac:dyDescent="0.25">
      <c r="B140" s="20" t="s">
        <v>213</v>
      </c>
      <c r="C140" s="53">
        <v>181907808.1599946</v>
      </c>
      <c r="D140" s="60">
        <v>3.5790305232165566E-2</v>
      </c>
      <c r="E140" s="60"/>
    </row>
    <row r="141" spans="2:5" x14ac:dyDescent="0.25">
      <c r="B141" s="48" t="s">
        <v>214</v>
      </c>
      <c r="C141" s="54">
        <v>216470334.58000183</v>
      </c>
      <c r="D141" s="59">
        <v>4.259047166085924E-2</v>
      </c>
      <c r="E141" s="60"/>
    </row>
    <row r="142" spans="2:5" x14ac:dyDescent="0.25">
      <c r="B142" s="20" t="s">
        <v>215</v>
      </c>
      <c r="C142" s="53">
        <v>264060649.73999214</v>
      </c>
      <c r="D142" s="60">
        <v>5.1953851511893009E-2</v>
      </c>
      <c r="E142" s="60"/>
    </row>
    <row r="143" spans="2:5" x14ac:dyDescent="0.25">
      <c r="B143" s="48" t="s">
        <v>216</v>
      </c>
      <c r="C143" s="54">
        <v>335511961.49999094</v>
      </c>
      <c r="D143" s="59">
        <v>6.6011875095354416E-2</v>
      </c>
      <c r="E143" s="60"/>
    </row>
    <row r="144" spans="2:5" x14ac:dyDescent="0.25">
      <c r="B144" s="20" t="s">
        <v>217</v>
      </c>
      <c r="C144" s="53">
        <v>211357134.46000004</v>
      </c>
      <c r="D144" s="60">
        <v>4.1584451111993895E-2</v>
      </c>
      <c r="E144" s="60"/>
    </row>
    <row r="145" spans="2:5" x14ac:dyDescent="0.25">
      <c r="B145" s="48" t="s">
        <v>218</v>
      </c>
      <c r="C145" s="54">
        <v>236307780.7000103</v>
      </c>
      <c r="D145" s="59">
        <v>4.6493483075505507E-2</v>
      </c>
      <c r="E145" s="60"/>
    </row>
    <row r="146" spans="2:5" x14ac:dyDescent="0.25">
      <c r="B146" s="20" t="s">
        <v>219</v>
      </c>
      <c r="C146" s="53">
        <v>60726310.209990501</v>
      </c>
      <c r="D146" s="60">
        <v>1.1947882831544732E-2</v>
      </c>
      <c r="E146" s="60"/>
    </row>
    <row r="147" spans="2:5" x14ac:dyDescent="0.25">
      <c r="B147" s="48" t="s">
        <v>220</v>
      </c>
      <c r="C147" s="54">
        <v>23739226.780007362</v>
      </c>
      <c r="D147" s="59">
        <v>4.6706855578446524E-3</v>
      </c>
      <c r="E147" s="60"/>
    </row>
    <row r="148" spans="2:5" x14ac:dyDescent="0.25">
      <c r="B148" s="68" t="s">
        <v>221</v>
      </c>
      <c r="C148" s="75">
        <v>52171350.880004883</v>
      </c>
      <c r="D148" s="69">
        <v>1.0264697218095708E-2</v>
      </c>
      <c r="E148" s="60"/>
    </row>
    <row r="149" spans="2:5" x14ac:dyDescent="0.25">
      <c r="B149" s="20"/>
      <c r="C149" s="53">
        <v>5082600077.8699675</v>
      </c>
      <c r="D149" s="70">
        <v>1</v>
      </c>
      <c r="E149" s="60"/>
    </row>
    <row r="152" spans="2:5" x14ac:dyDescent="0.25">
      <c r="B152" s="71" t="s">
        <v>223</v>
      </c>
      <c r="C152" s="53"/>
      <c r="D152" s="20"/>
    </row>
    <row r="153" spans="2:5" x14ac:dyDescent="0.25">
      <c r="B153" s="72" t="s">
        <v>224</v>
      </c>
      <c r="C153" s="79" t="s">
        <v>111</v>
      </c>
      <c r="D153" s="23"/>
    </row>
    <row r="154" spans="2:5" x14ac:dyDescent="0.25">
      <c r="B154" s="48" t="s">
        <v>33</v>
      </c>
      <c r="C154" s="54">
        <v>4430702998.0199556</v>
      </c>
      <c r="D154" s="59">
        <v>0.87173945030843347</v>
      </c>
    </row>
    <row r="155" spans="2:5" x14ac:dyDescent="0.25">
      <c r="B155" s="76" t="s">
        <v>225</v>
      </c>
      <c r="C155" s="53">
        <v>29611373.959999982</v>
      </c>
      <c r="D155" s="60">
        <v>5.8260287070254178E-3</v>
      </c>
    </row>
    <row r="156" spans="2:5" x14ac:dyDescent="0.25">
      <c r="B156" s="90" t="s">
        <v>226</v>
      </c>
      <c r="C156" s="54">
        <v>32337577.849999964</v>
      </c>
      <c r="D156" s="59">
        <v>6.3624084827764334E-3</v>
      </c>
    </row>
    <row r="157" spans="2:5" x14ac:dyDescent="0.25">
      <c r="B157" s="77" t="s">
        <v>227</v>
      </c>
      <c r="C157" s="53">
        <v>273857505.26999986</v>
      </c>
      <c r="D157" s="60">
        <v>5.3881379820221786E-2</v>
      </c>
    </row>
    <row r="158" spans="2:5" x14ac:dyDescent="0.25">
      <c r="B158" s="90" t="s">
        <v>228</v>
      </c>
      <c r="C158" s="54">
        <v>226052483.84999982</v>
      </c>
      <c r="D158" s="59">
        <v>4.4475756578655538E-2</v>
      </c>
    </row>
    <row r="159" spans="2:5" x14ac:dyDescent="0.25">
      <c r="B159" s="77" t="s">
        <v>229</v>
      </c>
      <c r="C159" s="53">
        <v>54873095.42999997</v>
      </c>
      <c r="D159" s="60">
        <v>1.0796264626233685E-2</v>
      </c>
    </row>
    <row r="160" spans="2:5" x14ac:dyDescent="0.25">
      <c r="B160" s="90" t="s">
        <v>230</v>
      </c>
      <c r="C160" s="54">
        <v>35165043.48999998</v>
      </c>
      <c r="D160" s="59">
        <v>6.9187114766537262E-3</v>
      </c>
    </row>
    <row r="161" spans="2:4" x14ac:dyDescent="0.25">
      <c r="B161" s="78" t="s">
        <v>231</v>
      </c>
      <c r="C161" s="53">
        <v>0</v>
      </c>
      <c r="D161" s="60">
        <v>0</v>
      </c>
    </row>
    <row r="162" spans="2:4" x14ac:dyDescent="0.25">
      <c r="B162" s="84" t="s">
        <v>232</v>
      </c>
      <c r="C162" s="89">
        <v>0</v>
      </c>
      <c r="D162" s="86">
        <v>0</v>
      </c>
    </row>
    <row r="163" spans="2:4" x14ac:dyDescent="0.25">
      <c r="B163" s="20"/>
      <c r="C163" s="53">
        <v>5082600077.8699551</v>
      </c>
      <c r="D163" s="70">
        <v>1.0000000000000002</v>
      </c>
    </row>
    <row r="164" spans="2:4" x14ac:dyDescent="0.25">
      <c r="B164" s="20"/>
      <c r="C164" s="53"/>
      <c r="D164" s="20"/>
    </row>
    <row r="166" spans="2:4" x14ac:dyDescent="0.25">
      <c r="B166" s="71" t="s">
        <v>233</v>
      </c>
      <c r="C166" s="20"/>
      <c r="D166" s="73" t="s">
        <v>110</v>
      </c>
    </row>
    <row r="167" spans="2:4" x14ac:dyDescent="0.25">
      <c r="B167" s="72" t="s">
        <v>128</v>
      </c>
      <c r="C167" s="66" t="s">
        <v>111</v>
      </c>
      <c r="D167" s="112">
        <v>32.918407167810749</v>
      </c>
    </row>
    <row r="168" spans="2:4" x14ac:dyDescent="0.25">
      <c r="B168" s="48" t="s">
        <v>234</v>
      </c>
      <c r="C168" s="54">
        <v>594081338.87000227</v>
      </c>
      <c r="D168" s="59">
        <v>0.11688532045963605</v>
      </c>
    </row>
    <row r="169" spans="2:4" x14ac:dyDescent="0.25">
      <c r="B169" s="20" t="s">
        <v>235</v>
      </c>
      <c r="C169" s="53">
        <v>1697606475.5299997</v>
      </c>
      <c r="D169" s="60">
        <v>0.33400355123778264</v>
      </c>
    </row>
    <row r="170" spans="2:4" x14ac:dyDescent="0.25">
      <c r="B170" s="48" t="s">
        <v>236</v>
      </c>
      <c r="C170" s="54">
        <v>1406298734.5299797</v>
      </c>
      <c r="D170" s="59">
        <v>0.27668884291194046</v>
      </c>
    </row>
    <row r="171" spans="2:4" x14ac:dyDescent="0.25">
      <c r="B171" s="20" t="s">
        <v>237</v>
      </c>
      <c r="C171" s="53">
        <v>619763839.1300025</v>
      </c>
      <c r="D171" s="60">
        <v>0.12193834447618691</v>
      </c>
    </row>
    <row r="172" spans="2:4" x14ac:dyDescent="0.25">
      <c r="B172" s="48" t="s">
        <v>238</v>
      </c>
      <c r="C172" s="54">
        <v>250754318.33997726</v>
      </c>
      <c r="D172" s="59">
        <v>4.9335834906976232E-2</v>
      </c>
    </row>
    <row r="173" spans="2:4" x14ac:dyDescent="0.25">
      <c r="B173" s="20" t="s">
        <v>239</v>
      </c>
      <c r="C173" s="53">
        <v>102427020.30999374</v>
      </c>
      <c r="D173" s="60">
        <v>2.0152484700885456E-2</v>
      </c>
    </row>
    <row r="174" spans="2:4" x14ac:dyDescent="0.25">
      <c r="B174" s="48" t="s">
        <v>240</v>
      </c>
      <c r="C174" s="54">
        <v>84596038.98001194</v>
      </c>
      <c r="D174" s="59">
        <v>1.664424461573312E-2</v>
      </c>
    </row>
    <row r="175" spans="2:4" x14ac:dyDescent="0.25">
      <c r="B175" s="20" t="s">
        <v>241</v>
      </c>
      <c r="C175" s="53">
        <v>100260670.26999855</v>
      </c>
      <c r="D175" s="60">
        <v>1.9726255997701104E-2</v>
      </c>
    </row>
    <row r="176" spans="2:4" x14ac:dyDescent="0.25">
      <c r="B176" s="48" t="s">
        <v>242</v>
      </c>
      <c r="C176" s="54">
        <v>114418936.10999393</v>
      </c>
      <c r="D176" s="59">
        <v>2.2511890441308337E-2</v>
      </c>
    </row>
    <row r="177" spans="2:4" x14ac:dyDescent="0.25">
      <c r="B177" s="20" t="s">
        <v>243</v>
      </c>
      <c r="C177" s="53">
        <v>32050455.400003433</v>
      </c>
      <c r="D177" s="60">
        <v>6.3059172291665411E-3</v>
      </c>
    </row>
    <row r="178" spans="2:4" x14ac:dyDescent="0.25">
      <c r="B178" s="48" t="s">
        <v>244</v>
      </c>
      <c r="C178" s="54">
        <v>19775609.880002975</v>
      </c>
      <c r="D178" s="59">
        <v>3.8908451534692854E-3</v>
      </c>
    </row>
    <row r="179" spans="2:4" x14ac:dyDescent="0.25">
      <c r="B179" s="20" t="s">
        <v>245</v>
      </c>
      <c r="C179" s="53">
        <v>11975477.149996758</v>
      </c>
      <c r="D179" s="60">
        <v>2.3561714410974236E-3</v>
      </c>
    </row>
    <row r="180" spans="2:4" x14ac:dyDescent="0.25">
      <c r="B180" s="48" t="s">
        <v>246</v>
      </c>
      <c r="C180" s="54">
        <v>8901924.9400043488</v>
      </c>
      <c r="D180" s="59">
        <v>1.7514509903629868E-3</v>
      </c>
    </row>
    <row r="181" spans="2:4" x14ac:dyDescent="0.25">
      <c r="B181" s="20" t="s">
        <v>247</v>
      </c>
      <c r="C181" s="53">
        <v>6052148.5200061798</v>
      </c>
      <c r="D181" s="60">
        <v>1.190758357392253E-3</v>
      </c>
    </row>
    <row r="182" spans="2:4" x14ac:dyDescent="0.25">
      <c r="B182" s="48" t="s">
        <v>248</v>
      </c>
      <c r="C182" s="54">
        <v>10656609.369994164</v>
      </c>
      <c r="D182" s="59">
        <v>2.0966846115620746E-3</v>
      </c>
    </row>
    <row r="183" spans="2:4" x14ac:dyDescent="0.25">
      <c r="B183" s="20" t="s">
        <v>249</v>
      </c>
      <c r="C183" s="53">
        <v>7629818.8100042343</v>
      </c>
      <c r="D183" s="60">
        <v>1.5011645010641411E-3</v>
      </c>
    </row>
    <row r="184" spans="2:4" x14ac:dyDescent="0.25">
      <c r="B184" s="48" t="s">
        <v>250</v>
      </c>
      <c r="C184" s="54">
        <v>7596231.0400018692</v>
      </c>
      <c r="D184" s="59">
        <v>1.4945561176604165E-3</v>
      </c>
    </row>
    <row r="185" spans="2:4" x14ac:dyDescent="0.25">
      <c r="B185" s="20" t="s">
        <v>251</v>
      </c>
      <c r="C185" s="53">
        <v>5686948.5599946976</v>
      </c>
      <c r="D185" s="60">
        <v>1.1189053777329659E-3</v>
      </c>
    </row>
    <row r="186" spans="2:4" x14ac:dyDescent="0.25">
      <c r="B186" s="48" t="s">
        <v>418</v>
      </c>
      <c r="C186" s="54">
        <v>2048452.32999897</v>
      </c>
      <c r="D186" s="59">
        <v>4.0303236505230647E-4</v>
      </c>
    </row>
    <row r="187" spans="2:4" x14ac:dyDescent="0.25">
      <c r="B187" s="23" t="s">
        <v>419</v>
      </c>
      <c r="C187" s="75">
        <v>19029.800000190735</v>
      </c>
      <c r="D187" s="69">
        <v>3.7441072893080751E-6</v>
      </c>
    </row>
    <row r="188" spans="2:4" x14ac:dyDescent="0.25">
      <c r="B188" s="20"/>
      <c r="C188" s="53">
        <v>5082600077.8699675</v>
      </c>
      <c r="D188" s="70">
        <v>1</v>
      </c>
    </row>
    <row r="189" spans="2:4" x14ac:dyDescent="0.25">
      <c r="B189" s="20"/>
      <c r="C189" s="20"/>
      <c r="D189" s="20"/>
    </row>
    <row r="190" spans="2:4" x14ac:dyDescent="0.25">
      <c r="B190" s="20"/>
      <c r="C190" s="20"/>
      <c r="D190" s="20"/>
    </row>
    <row r="191" spans="2:4" ht="30" customHeight="1" x14ac:dyDescent="0.25">
      <c r="B191" s="151" t="s">
        <v>399</v>
      </c>
      <c r="C191" s="151"/>
      <c r="D191" s="113" t="s">
        <v>110</v>
      </c>
    </row>
    <row r="192" spans="2:4" x14ac:dyDescent="0.25">
      <c r="B192" s="72" t="s">
        <v>169</v>
      </c>
      <c r="C192" s="66" t="s">
        <v>111</v>
      </c>
      <c r="D192" s="112">
        <v>10.232130345139284</v>
      </c>
    </row>
    <row r="193" spans="2:4" x14ac:dyDescent="0.25">
      <c r="B193" s="91" t="s">
        <v>252</v>
      </c>
      <c r="C193" s="54">
        <v>19139894.119999994</v>
      </c>
      <c r="D193" s="59">
        <v>3.7657682734741553E-3</v>
      </c>
    </row>
    <row r="194" spans="2:4" x14ac:dyDescent="0.25">
      <c r="B194" s="80" t="s">
        <v>253</v>
      </c>
      <c r="C194" s="53">
        <v>49878791.740000054</v>
      </c>
      <c r="D194" s="60">
        <v>9.8136369133538879E-3</v>
      </c>
    </row>
    <row r="195" spans="2:4" x14ac:dyDescent="0.25">
      <c r="B195" s="91" t="s">
        <v>254</v>
      </c>
      <c r="C195" s="54">
        <v>85714965.639999777</v>
      </c>
      <c r="D195" s="59">
        <v>1.6864393091482712E-2</v>
      </c>
    </row>
    <row r="196" spans="2:4" x14ac:dyDescent="0.25">
      <c r="B196" s="80" t="s">
        <v>255</v>
      </c>
      <c r="C196" s="53">
        <v>224674033.31000233</v>
      </c>
      <c r="D196" s="60">
        <v>4.4204546859441175E-2</v>
      </c>
    </row>
    <row r="197" spans="2:4" x14ac:dyDescent="0.25">
      <c r="B197" s="91" t="s">
        <v>256</v>
      </c>
      <c r="C197" s="54">
        <v>496670572.18000025</v>
      </c>
      <c r="D197" s="59">
        <v>9.7719782113596193E-2</v>
      </c>
    </row>
    <row r="198" spans="2:4" x14ac:dyDescent="0.25">
      <c r="B198" s="80" t="s">
        <v>257</v>
      </c>
      <c r="C198" s="53">
        <v>226056445.62999845</v>
      </c>
      <c r="D198" s="60">
        <v>4.4476536057650028E-2</v>
      </c>
    </row>
    <row r="199" spans="2:4" x14ac:dyDescent="0.25">
      <c r="B199" s="91" t="s">
        <v>258</v>
      </c>
      <c r="C199" s="54">
        <v>308940801.40000129</v>
      </c>
      <c r="D199" s="59">
        <v>6.0784007528971902E-2</v>
      </c>
    </row>
    <row r="200" spans="2:4" x14ac:dyDescent="0.25">
      <c r="B200" s="80" t="s">
        <v>259</v>
      </c>
      <c r="C200" s="53">
        <v>444309235.42999268</v>
      </c>
      <c r="D200" s="60">
        <v>8.7417705234088622E-2</v>
      </c>
    </row>
    <row r="201" spans="2:4" x14ac:dyDescent="0.25">
      <c r="B201" s="91" t="s">
        <v>260</v>
      </c>
      <c r="C201" s="54">
        <v>230703419.52000713</v>
      </c>
      <c r="D201" s="59">
        <v>4.5390826739350909E-2</v>
      </c>
    </row>
    <row r="202" spans="2:4" x14ac:dyDescent="0.25">
      <c r="B202" s="80" t="s">
        <v>261</v>
      </c>
      <c r="C202" s="53">
        <v>401208900.24997592</v>
      </c>
      <c r="D202" s="60">
        <v>7.8937727561306736E-2</v>
      </c>
    </row>
    <row r="203" spans="2:4" x14ac:dyDescent="0.25">
      <c r="B203" s="91" t="s">
        <v>262</v>
      </c>
      <c r="C203" s="54">
        <v>430898598.44001818</v>
      </c>
      <c r="D203" s="59">
        <v>8.4779166536470954E-2</v>
      </c>
    </row>
    <row r="204" spans="2:4" x14ac:dyDescent="0.25">
      <c r="B204" s="80" t="s">
        <v>263</v>
      </c>
      <c r="C204" s="53">
        <v>190381344.66000938</v>
      </c>
      <c r="D204" s="60">
        <v>3.7457470928894135E-2</v>
      </c>
    </row>
    <row r="205" spans="2:4" x14ac:dyDescent="0.25">
      <c r="B205" s="91" t="s">
        <v>264</v>
      </c>
      <c r="C205" s="54">
        <v>210980304.19998884</v>
      </c>
      <c r="D205" s="59">
        <v>4.1510309874391527E-2</v>
      </c>
    </row>
    <row r="206" spans="2:4" x14ac:dyDescent="0.25">
      <c r="B206" s="80" t="s">
        <v>265</v>
      </c>
      <c r="C206" s="53">
        <v>593600327.70998907</v>
      </c>
      <c r="D206" s="60">
        <v>0.11679068166204354</v>
      </c>
    </row>
    <row r="207" spans="2:4" x14ac:dyDescent="0.25">
      <c r="B207" s="91" t="s">
        <v>266</v>
      </c>
      <c r="C207" s="54">
        <v>244428687.2099843</v>
      </c>
      <c r="D207" s="59">
        <v>4.8091268930295271E-2</v>
      </c>
    </row>
    <row r="208" spans="2:4" x14ac:dyDescent="0.25">
      <c r="B208" s="80" t="s">
        <v>267</v>
      </c>
      <c r="C208" s="53">
        <v>124732694.85998964</v>
      </c>
      <c r="D208" s="60">
        <v>2.4541119298975619E-2</v>
      </c>
    </row>
    <row r="209" spans="2:4" x14ac:dyDescent="0.25">
      <c r="B209" s="91" t="s">
        <v>268</v>
      </c>
      <c r="C209" s="54">
        <v>564232475.44000816</v>
      </c>
      <c r="D209" s="59">
        <v>0.11101256577253045</v>
      </c>
    </row>
    <row r="210" spans="2:4" x14ac:dyDescent="0.25">
      <c r="B210" s="80" t="s">
        <v>269</v>
      </c>
      <c r="C210" s="53">
        <v>187551710.44000053</v>
      </c>
      <c r="D210" s="60">
        <v>3.6900741267567982E-2</v>
      </c>
    </row>
    <row r="211" spans="2:4" x14ac:dyDescent="0.25">
      <c r="B211" s="91" t="s">
        <v>270</v>
      </c>
      <c r="C211" s="54">
        <v>42302165.050002098</v>
      </c>
      <c r="D211" s="59">
        <v>8.3229379455190631E-3</v>
      </c>
    </row>
    <row r="212" spans="2:4" x14ac:dyDescent="0.25">
      <c r="B212" s="80" t="s">
        <v>271</v>
      </c>
      <c r="C212" s="53">
        <v>4916159.07999897</v>
      </c>
      <c r="D212" s="60">
        <v>9.6725278492878195E-4</v>
      </c>
    </row>
    <row r="213" spans="2:4" x14ac:dyDescent="0.25">
      <c r="B213" s="91" t="s">
        <v>272</v>
      </c>
      <c r="C213" s="54">
        <v>377681.56000041962</v>
      </c>
      <c r="D213" s="59">
        <v>7.4308730613072287E-5</v>
      </c>
    </row>
    <row r="214" spans="2:4" x14ac:dyDescent="0.25">
      <c r="B214" s="80" t="s">
        <v>273</v>
      </c>
      <c r="C214" s="53">
        <v>387500</v>
      </c>
      <c r="D214" s="60">
        <v>7.6240505659141839E-5</v>
      </c>
    </row>
    <row r="215" spans="2:4" x14ac:dyDescent="0.25">
      <c r="B215" s="91" t="s">
        <v>274</v>
      </c>
      <c r="C215" s="54">
        <v>30000</v>
      </c>
      <c r="D215" s="59">
        <v>5.9024907607077555E-6</v>
      </c>
    </row>
    <row r="216" spans="2:4" x14ac:dyDescent="0.25">
      <c r="B216" s="80" t="s">
        <v>275</v>
      </c>
      <c r="C216" s="53">
        <v>321500</v>
      </c>
      <c r="D216" s="60">
        <v>6.3255025985584781E-5</v>
      </c>
    </row>
    <row r="217" spans="2:4" x14ac:dyDescent="0.25">
      <c r="B217" s="91" t="s">
        <v>276</v>
      </c>
      <c r="C217" s="54">
        <v>161870</v>
      </c>
      <c r="D217" s="59">
        <v>3.1847872647858808E-5</v>
      </c>
    </row>
    <row r="218" spans="2:4" x14ac:dyDescent="0.25">
      <c r="B218" s="81" t="s">
        <v>277</v>
      </c>
      <c r="C218" s="75">
        <v>0</v>
      </c>
      <c r="D218" s="69">
        <v>0</v>
      </c>
    </row>
    <row r="219" spans="2:4" x14ac:dyDescent="0.25">
      <c r="B219" s="20"/>
      <c r="C219" s="53">
        <v>5082600077.8699675</v>
      </c>
      <c r="D219" s="70">
        <v>1</v>
      </c>
    </row>
    <row r="220" spans="2:4" x14ac:dyDescent="0.25">
      <c r="B220" s="20"/>
      <c r="C220" s="20"/>
      <c r="D220" s="20"/>
    </row>
    <row r="221" spans="2:4" x14ac:dyDescent="0.25">
      <c r="B221" s="20"/>
      <c r="C221" s="20"/>
      <c r="D221" s="20"/>
    </row>
    <row r="222" spans="2:4" ht="30" customHeight="1" x14ac:dyDescent="0.25">
      <c r="B222" s="151" t="s">
        <v>400</v>
      </c>
      <c r="C222" s="151"/>
      <c r="D222" s="113" t="s">
        <v>110</v>
      </c>
    </row>
    <row r="223" spans="2:4" x14ac:dyDescent="0.25">
      <c r="B223" s="72" t="s">
        <v>169</v>
      </c>
      <c r="C223" s="66" t="s">
        <v>111</v>
      </c>
      <c r="D223" s="112">
        <v>9.2774892606810582</v>
      </c>
    </row>
    <row r="224" spans="2:4" x14ac:dyDescent="0.25">
      <c r="B224" s="91" t="s">
        <v>252</v>
      </c>
      <c r="C224" s="54">
        <v>284426414.35999995</v>
      </c>
      <c r="D224" s="59">
        <v>5.596080942870451E-2</v>
      </c>
    </row>
    <row r="225" spans="2:4" x14ac:dyDescent="0.25">
      <c r="B225" s="80" t="s">
        <v>253</v>
      </c>
      <c r="C225" s="53">
        <v>145488379.30999953</v>
      </c>
      <c r="D225" s="60">
        <v>2.8624793822253917E-2</v>
      </c>
    </row>
    <row r="226" spans="2:4" x14ac:dyDescent="0.25">
      <c r="B226" s="91" t="s">
        <v>254</v>
      </c>
      <c r="C226" s="54">
        <v>231872441.52000332</v>
      </c>
      <c r="D226" s="59">
        <v>4.5620831457818964E-2</v>
      </c>
    </row>
    <row r="227" spans="2:4" x14ac:dyDescent="0.25">
      <c r="B227" s="80" t="s">
        <v>255</v>
      </c>
      <c r="C227" s="53">
        <v>202066499.0000031</v>
      </c>
      <c r="D227" s="60">
        <v>3.975652144653604E-2</v>
      </c>
    </row>
    <row r="228" spans="2:4" x14ac:dyDescent="0.25">
      <c r="B228" s="91" t="s">
        <v>256</v>
      </c>
      <c r="C228" s="54">
        <v>475006104.22000086</v>
      </c>
      <c r="D228" s="59">
        <v>9.3457304714611333E-2</v>
      </c>
    </row>
    <row r="229" spans="2:4" x14ac:dyDescent="0.25">
      <c r="B229" s="80" t="s">
        <v>257</v>
      </c>
      <c r="C229" s="53">
        <v>187787235.38999486</v>
      </c>
      <c r="D229" s="60">
        <v>3.6947080728943232E-2</v>
      </c>
    </row>
    <row r="230" spans="2:4" x14ac:dyDescent="0.25">
      <c r="B230" s="91" t="s">
        <v>258</v>
      </c>
      <c r="C230" s="54">
        <v>274128065.78000212</v>
      </c>
      <c r="D230" s="59">
        <v>5.3934612517238342E-2</v>
      </c>
    </row>
    <row r="231" spans="2:4" x14ac:dyDescent="0.25">
      <c r="B231" s="80" t="s">
        <v>259</v>
      </c>
      <c r="C231" s="53">
        <v>431983950.37999344</v>
      </c>
      <c r="D231" s="60">
        <v>8.4992709196398286E-2</v>
      </c>
    </row>
    <row r="232" spans="2:4" x14ac:dyDescent="0.25">
      <c r="B232" s="91" t="s">
        <v>260</v>
      </c>
      <c r="C232" s="54">
        <v>186681299.67998886</v>
      </c>
      <c r="D232" s="59">
        <v>3.6729488218601662E-2</v>
      </c>
    </row>
    <row r="233" spans="2:4" x14ac:dyDescent="0.25">
      <c r="B233" s="80" t="s">
        <v>261</v>
      </c>
      <c r="C233" s="53">
        <v>342812299.5199976</v>
      </c>
      <c r="D233" s="60">
        <v>6.7448214352458846E-2</v>
      </c>
    </row>
    <row r="234" spans="2:4" x14ac:dyDescent="0.25">
      <c r="B234" s="91" t="s">
        <v>262</v>
      </c>
      <c r="C234" s="54">
        <v>414231569.25001907</v>
      </c>
      <c r="D234" s="59">
        <v>8.1499933676390413E-2</v>
      </c>
    </row>
    <row r="235" spans="2:4" x14ac:dyDescent="0.25">
      <c r="B235" s="80" t="s">
        <v>263</v>
      </c>
      <c r="C235" s="53">
        <v>153612300.28000307</v>
      </c>
      <c r="D235" s="60">
        <v>3.0223172771126114E-2</v>
      </c>
    </row>
    <row r="236" spans="2:4" x14ac:dyDescent="0.25">
      <c r="B236" s="91" t="s">
        <v>264</v>
      </c>
      <c r="C236" s="54">
        <v>148028502.05999088</v>
      </c>
      <c r="D236" s="59">
        <v>2.9124562191016837E-2</v>
      </c>
    </row>
    <row r="237" spans="2:4" x14ac:dyDescent="0.25">
      <c r="B237" s="80" t="s">
        <v>265</v>
      </c>
      <c r="C237" s="53">
        <v>562357390.87998199</v>
      </c>
      <c r="D237" s="60">
        <v>0.11064364346282711</v>
      </c>
    </row>
    <row r="238" spans="2:4" x14ac:dyDescent="0.25">
      <c r="B238" s="91" t="s">
        <v>266</v>
      </c>
      <c r="C238" s="54">
        <v>204502689.84998512</v>
      </c>
      <c r="D238" s="59">
        <v>4.0235841245980696E-2</v>
      </c>
    </row>
    <row r="239" spans="2:4" x14ac:dyDescent="0.25">
      <c r="B239" s="80" t="s">
        <v>267</v>
      </c>
      <c r="C239" s="53">
        <v>108819552.94999266</v>
      </c>
      <c r="D239" s="60">
        <v>2.1410213529056001E-2</v>
      </c>
    </row>
    <row r="240" spans="2:4" x14ac:dyDescent="0.25">
      <c r="B240" s="91" t="s">
        <v>268</v>
      </c>
      <c r="C240" s="54">
        <v>533247011.62000275</v>
      </c>
      <c r="D240" s="59">
        <v>0.10491618530873624</v>
      </c>
    </row>
    <row r="241" spans="2:4" x14ac:dyDescent="0.25">
      <c r="B241" s="80" t="s">
        <v>269</v>
      </c>
      <c r="C241" s="53">
        <v>161106158.71000957</v>
      </c>
      <c r="D241" s="60">
        <v>3.1697587109298292E-2</v>
      </c>
    </row>
    <row r="242" spans="2:4" x14ac:dyDescent="0.25">
      <c r="B242" s="91" t="s">
        <v>270</v>
      </c>
      <c r="C242" s="54">
        <v>28247502.469999313</v>
      </c>
      <c r="D242" s="59">
        <v>5.5576874114080148E-3</v>
      </c>
    </row>
    <row r="243" spans="2:4" x14ac:dyDescent="0.25">
      <c r="B243" s="80" t="s">
        <v>271</v>
      </c>
      <c r="C243" s="53">
        <v>4916159.07999897</v>
      </c>
      <c r="D243" s="60">
        <v>9.6725278492878195E-4</v>
      </c>
    </row>
    <row r="244" spans="2:4" x14ac:dyDescent="0.25">
      <c r="B244" s="91" t="s">
        <v>272</v>
      </c>
      <c r="C244" s="54">
        <v>377681.56000041962</v>
      </c>
      <c r="D244" s="59">
        <v>7.4308730613072287E-5</v>
      </c>
    </row>
    <row r="245" spans="2:4" x14ac:dyDescent="0.25">
      <c r="B245" s="80" t="s">
        <v>273</v>
      </c>
      <c r="C245" s="53">
        <v>387500</v>
      </c>
      <c r="D245" s="60">
        <v>7.6240505659141839E-5</v>
      </c>
    </row>
    <row r="246" spans="2:4" x14ac:dyDescent="0.25">
      <c r="B246" s="91" t="s">
        <v>274</v>
      </c>
      <c r="C246" s="54">
        <v>30000</v>
      </c>
      <c r="D246" s="59">
        <v>5.9024907607077555E-6</v>
      </c>
    </row>
    <row r="247" spans="2:4" x14ac:dyDescent="0.25">
      <c r="B247" s="80" t="s">
        <v>275</v>
      </c>
      <c r="C247" s="53">
        <v>321500</v>
      </c>
      <c r="D247" s="60">
        <v>6.3255025985584781E-5</v>
      </c>
    </row>
    <row r="248" spans="2:4" x14ac:dyDescent="0.25">
      <c r="B248" s="91" t="s">
        <v>276</v>
      </c>
      <c r="C248" s="54">
        <v>161870</v>
      </c>
      <c r="D248" s="59">
        <v>3.1847872647858808E-5</v>
      </c>
    </row>
    <row r="249" spans="2:4" x14ac:dyDescent="0.25">
      <c r="B249" s="81" t="s">
        <v>277</v>
      </c>
      <c r="C249" s="75">
        <v>0</v>
      </c>
      <c r="D249" s="69">
        <v>0</v>
      </c>
    </row>
    <row r="250" spans="2:4" x14ac:dyDescent="0.25">
      <c r="B250" s="20"/>
      <c r="C250" s="53">
        <v>5082600077.8699675</v>
      </c>
      <c r="D250" s="70">
        <v>1</v>
      </c>
    </row>
    <row r="253" spans="2:4" x14ac:dyDescent="0.25">
      <c r="B253" s="71" t="s">
        <v>278</v>
      </c>
      <c r="C253" s="20"/>
      <c r="D253" s="20"/>
    </row>
    <row r="254" spans="2:4" x14ac:dyDescent="0.25">
      <c r="B254" s="72" t="s">
        <v>279</v>
      </c>
      <c r="C254" s="66" t="s">
        <v>111</v>
      </c>
      <c r="D254" s="23"/>
    </row>
    <row r="255" spans="2:4" x14ac:dyDescent="0.25">
      <c r="B255" s="48" t="s">
        <v>280</v>
      </c>
      <c r="C255" s="54">
        <v>451140732.80895698</v>
      </c>
      <c r="D255" s="59">
        <v>8.8761800239459149E-2</v>
      </c>
    </row>
    <row r="256" spans="2:4" x14ac:dyDescent="0.25">
      <c r="B256" s="20" t="s">
        <v>281</v>
      </c>
      <c r="C256" s="53">
        <v>249761659.1572305</v>
      </c>
      <c r="D256" s="60">
        <v>4.9140529518486048E-2</v>
      </c>
    </row>
    <row r="257" spans="2:4" x14ac:dyDescent="0.25">
      <c r="B257" s="48" t="s">
        <v>282</v>
      </c>
      <c r="C257" s="54">
        <v>568880162.19581497</v>
      </c>
      <c r="D257" s="59">
        <v>0.11192699671035673</v>
      </c>
    </row>
    <row r="258" spans="2:4" x14ac:dyDescent="0.25">
      <c r="B258" s="20" t="s">
        <v>283</v>
      </c>
      <c r="C258" s="53">
        <v>269012314.94650936</v>
      </c>
      <c r="D258" s="60">
        <v>5.292809011627881E-2</v>
      </c>
    </row>
    <row r="259" spans="2:4" x14ac:dyDescent="0.25">
      <c r="B259" s="48" t="s">
        <v>284</v>
      </c>
      <c r="C259" s="54">
        <v>131175336.31668879</v>
      </c>
      <c r="D259" s="59">
        <v>2.5808707021399407E-2</v>
      </c>
    </row>
    <row r="260" spans="2:4" x14ac:dyDescent="0.25">
      <c r="B260" s="20" t="s">
        <v>285</v>
      </c>
      <c r="C260" s="53">
        <v>620028799.7753979</v>
      </c>
      <c r="D260" s="60">
        <v>0.12199047540156591</v>
      </c>
    </row>
    <row r="261" spans="2:4" x14ac:dyDescent="0.25">
      <c r="B261" s="48" t="s">
        <v>286</v>
      </c>
      <c r="C261" s="54">
        <v>521627470.21149957</v>
      </c>
      <c r="D261" s="59">
        <v>0.1026300441151571</v>
      </c>
    </row>
    <row r="262" spans="2:4" x14ac:dyDescent="0.25">
      <c r="B262" s="20" t="s">
        <v>287</v>
      </c>
      <c r="C262" s="53">
        <v>748889892.95359385</v>
      </c>
      <c r="D262" s="60">
        <v>0.14734385579819914</v>
      </c>
    </row>
    <row r="263" spans="2:4" x14ac:dyDescent="0.25">
      <c r="B263" s="48" t="s">
        <v>288</v>
      </c>
      <c r="C263" s="54">
        <v>358316945.16346079</v>
      </c>
      <c r="D263" s="59">
        <v>7.0498748607744632E-2</v>
      </c>
    </row>
    <row r="264" spans="2:4" x14ac:dyDescent="0.25">
      <c r="B264" s="20" t="s">
        <v>289</v>
      </c>
      <c r="C264" s="53">
        <v>521937886.11526769</v>
      </c>
      <c r="D264" s="60">
        <v>0.1026911183486227</v>
      </c>
    </row>
    <row r="265" spans="2:4" x14ac:dyDescent="0.25">
      <c r="B265" s="48" t="s">
        <v>290</v>
      </c>
      <c r="C265" s="54">
        <v>634208109.59860253</v>
      </c>
      <c r="D265" s="59">
        <v>0.12478025024238849</v>
      </c>
    </row>
    <row r="266" spans="2:4" x14ac:dyDescent="0.25">
      <c r="B266" s="23" t="s">
        <v>291</v>
      </c>
      <c r="C266" s="75">
        <v>7620768.6269822884</v>
      </c>
      <c r="D266" s="69">
        <v>1.4993838803418048E-3</v>
      </c>
    </row>
    <row r="267" spans="2:4" x14ac:dyDescent="0.25">
      <c r="B267" s="20"/>
      <c r="C267" s="53">
        <v>5082600077.8700056</v>
      </c>
      <c r="D267" s="70">
        <v>0.99999999999999978</v>
      </c>
    </row>
    <row r="270" spans="2:4" x14ac:dyDescent="0.25">
      <c r="B270" s="71" t="s">
        <v>292</v>
      </c>
      <c r="C270" s="20"/>
      <c r="D270" s="20"/>
    </row>
    <row r="271" spans="2:4" x14ac:dyDescent="0.25">
      <c r="B271" s="72" t="s">
        <v>224</v>
      </c>
      <c r="C271" s="58" t="s">
        <v>111</v>
      </c>
      <c r="D271" s="23"/>
    </row>
    <row r="272" spans="2:4" x14ac:dyDescent="0.25">
      <c r="B272" s="48" t="s">
        <v>293</v>
      </c>
      <c r="C272" s="54">
        <v>4663449189.3199549</v>
      </c>
      <c r="D272" s="59">
        <v>0.91753219176637235</v>
      </c>
    </row>
    <row r="273" spans="2:4" x14ac:dyDescent="0.25">
      <c r="B273" s="20" t="s">
        <v>294</v>
      </c>
      <c r="C273" s="53">
        <v>117125269.36000012</v>
      </c>
      <c r="D273" s="60">
        <v>2.3044360674760317E-2</v>
      </c>
    </row>
    <row r="274" spans="2:4" x14ac:dyDescent="0.25">
      <c r="B274" s="48" t="s">
        <v>295</v>
      </c>
      <c r="C274" s="54">
        <v>198545760.89000019</v>
      </c>
      <c r="D274" s="59">
        <v>3.9063817307697341E-2</v>
      </c>
    </row>
    <row r="275" spans="2:4" x14ac:dyDescent="0.25">
      <c r="B275" s="23" t="s">
        <v>296</v>
      </c>
      <c r="C275" s="75">
        <v>103479858.29999998</v>
      </c>
      <c r="D275" s="69">
        <v>2.035963025116997E-2</v>
      </c>
    </row>
    <row r="276" spans="2:4" x14ac:dyDescent="0.25">
      <c r="B276" s="20"/>
      <c r="C276" s="53">
        <v>5082600077.8699551</v>
      </c>
      <c r="D276" s="70">
        <v>1</v>
      </c>
    </row>
  </sheetData>
  <mergeCells count="2">
    <mergeCell ref="B222:C222"/>
    <mergeCell ref="B191:C191"/>
  </mergeCells>
  <pageMargins left="0.70866141732283472" right="0.70866141732283472" top="0.74803149606299213" bottom="0.74803149606299213" header="0.31496062992125984" footer="0.31496062992125984"/>
  <pageSetup paperSize="9" scale="83" orientation="portrait" r:id="rId1"/>
  <headerFooter>
    <oddFooter>&amp;LBelfius Mortgage Pandbrieven Programme - Investor Report&amp;R&amp;P</oddFooter>
  </headerFooter>
  <rowBreaks count="5" manualBreakCount="5">
    <brk id="39" min="1" max="5" man="1"/>
    <brk id="86" min="1" max="5" man="1"/>
    <brk id="132" min="1" max="5" man="1"/>
    <brk id="190" min="1" max="5" man="1"/>
    <brk id="250" min="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6"/>
  <sheetViews>
    <sheetView zoomScaleNormal="100" workbookViewId="0"/>
  </sheetViews>
  <sheetFormatPr defaultRowHeight="15" x14ac:dyDescent="0.25"/>
  <cols>
    <col min="1" max="1" width="4.5703125" style="12" customWidth="1"/>
    <col min="2" max="2" width="3.42578125" style="12" customWidth="1"/>
    <col min="3" max="3" width="3.5703125" style="20" customWidth="1"/>
    <col min="4" max="4" width="18.28515625" style="12" customWidth="1"/>
    <col min="5" max="8" width="17.85546875" style="12" customWidth="1"/>
    <col min="9" max="9" width="7.28515625" style="12" customWidth="1"/>
    <col min="10" max="10" width="19.140625" style="12" bestFit="1" customWidth="1"/>
    <col min="11" max="29" width="9.140625" style="12"/>
    <col min="30" max="30" width="10.7109375" style="12" bestFit="1" customWidth="1"/>
    <col min="31" max="31" width="9.140625" style="12"/>
    <col min="32" max="32" width="9.140625" style="137"/>
    <col min="33" max="33" width="11.140625" style="137" customWidth="1"/>
    <col min="34" max="34" width="9.7109375" style="137" customWidth="1"/>
    <col min="35" max="16384" width="9.140625" style="12"/>
  </cols>
  <sheetData>
    <row r="1" spans="1:34" x14ac:dyDescent="0.25">
      <c r="A1" s="156"/>
      <c r="C1" s="12"/>
    </row>
    <row r="2" spans="1:34" ht="18.75" x14ac:dyDescent="0.3">
      <c r="B2" s="17" t="s">
        <v>355</v>
      </c>
      <c r="C2" s="17"/>
    </row>
    <row r="3" spans="1:34" ht="9" customHeight="1" x14ac:dyDescent="0.25">
      <c r="C3" s="12"/>
      <c r="AD3" s="12" t="s">
        <v>372</v>
      </c>
      <c r="AF3" s="138" t="s">
        <v>373</v>
      </c>
      <c r="AG3" s="138" t="s">
        <v>374</v>
      </c>
      <c r="AH3" s="138" t="s">
        <v>376</v>
      </c>
    </row>
    <row r="4" spans="1:34" x14ac:dyDescent="0.25">
      <c r="B4" s="12" t="s">
        <v>102</v>
      </c>
      <c r="C4" s="12"/>
      <c r="H4" s="64">
        <v>41670</v>
      </c>
      <c r="J4" s="147"/>
      <c r="AD4" s="64">
        <v>41243</v>
      </c>
      <c r="AF4" s="138">
        <f>(17914.32+8204.1)/2707657146.57</f>
        <v>9.6461326475865799E-6</v>
      </c>
      <c r="AG4" s="138">
        <v>0</v>
      </c>
      <c r="AH4" s="138">
        <v>0</v>
      </c>
    </row>
    <row r="5" spans="1:34" ht="9" customHeight="1" x14ac:dyDescent="0.25">
      <c r="C5" s="12"/>
      <c r="AD5" s="64">
        <v>41274</v>
      </c>
      <c r="AF5" s="138">
        <v>2.0868559091139017E-5</v>
      </c>
      <c r="AG5" s="138">
        <v>0</v>
      </c>
      <c r="AH5" s="138">
        <v>6.479447244073322E-2</v>
      </c>
    </row>
    <row r="6" spans="1:34" ht="18.75" x14ac:dyDescent="0.3">
      <c r="B6" s="11" t="s">
        <v>370</v>
      </c>
      <c r="C6" s="17"/>
      <c r="AD6" s="64">
        <v>41305</v>
      </c>
      <c r="AF6" s="137">
        <v>9.0945428122741201E-5</v>
      </c>
      <c r="AG6" s="137">
        <v>0</v>
      </c>
      <c r="AH6" s="137">
        <v>4.8951342656526564E-2</v>
      </c>
    </row>
    <row r="7" spans="1:34" ht="14.25" customHeight="1" x14ac:dyDescent="0.3">
      <c r="B7" s="11"/>
      <c r="C7" s="17"/>
      <c r="AD7" s="64">
        <v>41333</v>
      </c>
      <c r="AF7" s="137">
        <v>9.813537944711485E-5</v>
      </c>
      <c r="AG7" s="137">
        <v>7.1594910034224646E-5</v>
      </c>
      <c r="AH7" s="137">
        <v>4.4897236591132317E-2</v>
      </c>
    </row>
    <row r="8" spans="1:34" ht="18.75" x14ac:dyDescent="0.3">
      <c r="B8" s="17"/>
      <c r="E8" s="18" t="s">
        <v>368</v>
      </c>
      <c r="F8" s="18" t="s">
        <v>369</v>
      </c>
      <c r="G8" s="18" t="s">
        <v>371</v>
      </c>
      <c r="H8" s="18" t="s">
        <v>369</v>
      </c>
      <c r="AD8" s="64">
        <v>41364</v>
      </c>
      <c r="AF8" s="137">
        <v>2.9915800032372398E-6</v>
      </c>
      <c r="AG8" s="137">
        <v>5.1278258789612997E-6</v>
      </c>
      <c r="AH8" s="137">
        <v>4.6220507126877086E-2</v>
      </c>
    </row>
    <row r="9" spans="1:34" ht="14.25" customHeight="1" x14ac:dyDescent="0.3">
      <c r="B9" s="17"/>
      <c r="C9" s="1" t="s">
        <v>357</v>
      </c>
      <c r="D9" s="1"/>
      <c r="E9" s="123">
        <v>5082600077.8699675</v>
      </c>
      <c r="F9" s="124">
        <f>E9/$E$14</f>
        <v>1</v>
      </c>
      <c r="G9" s="3">
        <v>76643</v>
      </c>
      <c r="H9" s="124">
        <f>G9/$G$14</f>
        <v>1</v>
      </c>
      <c r="AD9" s="64">
        <v>41394</v>
      </c>
      <c r="AF9" s="137">
        <v>3.6239648729586953E-5</v>
      </c>
      <c r="AG9" s="137">
        <v>0</v>
      </c>
      <c r="AH9" s="137">
        <v>5.2626512652016344E-2</v>
      </c>
    </row>
    <row r="10" spans="1:34" ht="14.25" customHeight="1" x14ac:dyDescent="0.25">
      <c r="C10" s="20" t="s">
        <v>356</v>
      </c>
      <c r="D10" s="20"/>
      <c r="E10" s="119">
        <v>0</v>
      </c>
      <c r="F10" s="36">
        <f>E10/$E$14</f>
        <v>0</v>
      </c>
      <c r="G10" s="120">
        <v>0</v>
      </c>
      <c r="H10" s="36">
        <f>G10/$G$14</f>
        <v>0</v>
      </c>
      <c r="AD10" s="64">
        <v>41425</v>
      </c>
      <c r="AF10" s="137">
        <v>1.7727680659039062E-5</v>
      </c>
      <c r="AG10" s="137">
        <v>3.7900347025624235E-6</v>
      </c>
      <c r="AH10" s="137">
        <v>6.6310705958632199E-2</v>
      </c>
    </row>
    <row r="11" spans="1:34" ht="14.25" customHeight="1" x14ac:dyDescent="0.25">
      <c r="C11" s="48" t="s">
        <v>358</v>
      </c>
      <c r="D11" s="48"/>
      <c r="E11" s="125">
        <v>0</v>
      </c>
      <c r="F11" s="126">
        <f>E11/$E$14</f>
        <v>0</v>
      </c>
      <c r="G11" s="127">
        <v>0</v>
      </c>
      <c r="H11" s="126">
        <f t="shared" ref="H11:H13" si="0">G11/$G$14</f>
        <v>0</v>
      </c>
      <c r="AD11" s="64">
        <v>41455</v>
      </c>
      <c r="AF11" s="137">
        <v>1.7890527482570545E-5</v>
      </c>
      <c r="AG11" s="137">
        <v>0</v>
      </c>
      <c r="AH11" s="137">
        <v>9.2186902441402485E-2</v>
      </c>
    </row>
    <row r="12" spans="1:34" ht="14.25" customHeight="1" x14ac:dyDescent="0.25">
      <c r="C12" s="20" t="s">
        <v>359</v>
      </c>
      <c r="D12" s="20"/>
      <c r="E12" s="119">
        <v>0</v>
      </c>
      <c r="F12" s="36">
        <f>E12/$E$14</f>
        <v>0</v>
      </c>
      <c r="G12" s="120">
        <v>0</v>
      </c>
      <c r="H12" s="36">
        <f t="shared" si="0"/>
        <v>0</v>
      </c>
      <c r="AD12" s="64">
        <v>41486</v>
      </c>
      <c r="AF12" s="137">
        <v>4.925668604800077E-6</v>
      </c>
      <c r="AG12" s="137">
        <v>0</v>
      </c>
      <c r="AH12" s="137">
        <v>7.0184494773845696E-2</v>
      </c>
    </row>
    <row r="13" spans="1:34" ht="14.25" customHeight="1" x14ac:dyDescent="0.25">
      <c r="C13" s="48" t="s">
        <v>360</v>
      </c>
      <c r="D13" s="48"/>
      <c r="E13" s="125">
        <v>0</v>
      </c>
      <c r="F13" s="126">
        <f>E13/$E$14</f>
        <v>0</v>
      </c>
      <c r="G13" s="127">
        <v>0</v>
      </c>
      <c r="H13" s="126">
        <f t="shared" si="0"/>
        <v>0</v>
      </c>
      <c r="AD13" s="64">
        <v>41517</v>
      </c>
      <c r="AF13" s="137">
        <v>6.6531976645138464E-5</v>
      </c>
      <c r="AG13" s="137">
        <v>0</v>
      </c>
      <c r="AH13" s="137">
        <v>4.3374949668115503E-2</v>
      </c>
    </row>
    <row r="14" spans="1:34" ht="14.25" customHeight="1" x14ac:dyDescent="0.25">
      <c r="C14" s="106" t="s">
        <v>361</v>
      </c>
      <c r="D14" s="106"/>
      <c r="E14" s="121">
        <f>SUM(E9:E13)</f>
        <v>5082600077.8699675</v>
      </c>
      <c r="F14" s="122">
        <f>SUM(F9:F13)</f>
        <v>1</v>
      </c>
      <c r="G14" s="135">
        <f>SUM(G9:G13)</f>
        <v>76643</v>
      </c>
      <c r="H14" s="122">
        <f>SUM(H9:H13)</f>
        <v>1</v>
      </c>
      <c r="AD14" s="64">
        <v>41547</v>
      </c>
      <c r="AF14" s="137">
        <v>3.7546085697560486E-6</v>
      </c>
      <c r="AG14" s="137">
        <v>0</v>
      </c>
      <c r="AH14" s="137">
        <v>5.7207553178546422E-2</v>
      </c>
    </row>
    <row r="15" spans="1:34" ht="14.25" customHeight="1" x14ac:dyDescent="0.25">
      <c r="AD15" s="64">
        <v>41578</v>
      </c>
      <c r="AF15" s="137">
        <v>9.5780666828725438E-6</v>
      </c>
      <c r="AG15" s="137">
        <v>0</v>
      </c>
      <c r="AH15" s="137">
        <v>4.4715286368207208E-2</v>
      </c>
    </row>
    <row r="16" spans="1:34" x14ac:dyDescent="0.25">
      <c r="AD16" s="64">
        <v>41608</v>
      </c>
      <c r="AF16" s="137">
        <v>0</v>
      </c>
      <c r="AG16" s="137">
        <v>0</v>
      </c>
      <c r="AH16" s="137">
        <v>3.4850205089694164E-2</v>
      </c>
    </row>
    <row r="17" spans="30:34" x14ac:dyDescent="0.25">
      <c r="AD17" s="64">
        <v>41639</v>
      </c>
      <c r="AF17" s="137">
        <v>0</v>
      </c>
      <c r="AG17" s="137">
        <v>0</v>
      </c>
      <c r="AH17" s="137">
        <v>3.3962239564603536E-2</v>
      </c>
    </row>
    <row r="18" spans="30:34" x14ac:dyDescent="0.25">
      <c r="AD18" s="64">
        <v>41670</v>
      </c>
      <c r="AF18" s="137">
        <v>0</v>
      </c>
      <c r="AG18" s="137">
        <v>0</v>
      </c>
      <c r="AH18" s="137">
        <v>3.0261701849936817E-2</v>
      </c>
    </row>
    <row r="36" spans="2:10" ht="15.75" x14ac:dyDescent="0.25">
      <c r="B36" s="11" t="s">
        <v>362</v>
      </c>
    </row>
    <row r="37" spans="2:10" ht="13.5" customHeight="1" x14ac:dyDescent="0.3">
      <c r="B37" s="17"/>
    </row>
    <row r="38" spans="2:10" x14ac:dyDescent="0.25">
      <c r="E38" s="18" t="s">
        <v>366</v>
      </c>
      <c r="F38" s="18" t="s">
        <v>367</v>
      </c>
    </row>
    <row r="39" spans="2:10" x14ac:dyDescent="0.25">
      <c r="C39" s="1" t="s">
        <v>364</v>
      </c>
      <c r="D39" s="1"/>
      <c r="E39" s="128">
        <v>3.3789967930262041E-4</v>
      </c>
      <c r="F39" s="128">
        <f>1-(1-E39)^12</f>
        <v>4.0472690040479486E-3</v>
      </c>
      <c r="J39" s="149"/>
    </row>
    <row r="40" spans="2:10" x14ac:dyDescent="0.25">
      <c r="C40" s="20" t="s">
        <v>363</v>
      </c>
      <c r="D40" s="20"/>
      <c r="E40" s="118">
        <v>2.219577689487212E-3</v>
      </c>
      <c r="F40" s="118">
        <f>1-(1-E40)^12</f>
        <v>2.6312175301685725E-2</v>
      </c>
      <c r="J40" s="149"/>
    </row>
    <row r="41" spans="2:10" x14ac:dyDescent="0.25">
      <c r="C41" s="4" t="s">
        <v>365</v>
      </c>
      <c r="D41" s="4"/>
      <c r="E41" s="129">
        <v>2.5574773687898323E-3</v>
      </c>
      <c r="F41" s="130">
        <f>1-(1-E41)^12</f>
        <v>3.0261701849936817E-2</v>
      </c>
      <c r="J41" s="146"/>
    </row>
    <row r="52" spans="2:3" ht="18.75" x14ac:dyDescent="0.3">
      <c r="B52" s="17"/>
      <c r="C52" s="117"/>
    </row>
    <row r="57" spans="2:3" ht="18.75" x14ac:dyDescent="0.3">
      <c r="B57" s="17"/>
    </row>
    <row r="76" spans="2:2" ht="18.75" x14ac:dyDescent="0.3">
      <c r="B76" s="17"/>
    </row>
  </sheetData>
  <pageMargins left="0.70866141732283472" right="0.70866141732283472" top="0.74803149606299213" bottom="0.74803149606299213" header="0.31496062992125984" footer="0.31496062992125984"/>
  <pageSetup paperSize="9" scale="84" orientation="portrait" r:id="rId1"/>
  <headerFooter>
    <oddFooter>&amp;LBelfius Mortgage Pandbrieven Programme - Investor Report&amp;R&amp;P</oddFooter>
  </headerFooter>
  <rowBreaks count="1" manualBreakCount="1">
    <brk id="58" min="1"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5"/>
  <sheetViews>
    <sheetView workbookViewId="0"/>
  </sheetViews>
  <sheetFormatPr defaultRowHeight="15" x14ac:dyDescent="0.25"/>
  <cols>
    <col min="1" max="1" width="6.5703125" style="12" customWidth="1"/>
    <col min="2" max="9" width="20" style="12" customWidth="1"/>
    <col min="10" max="10" width="5.140625" style="12" customWidth="1"/>
    <col min="11" max="12" width="20" style="12" customWidth="1"/>
    <col min="13" max="13" width="3.140625" style="12" customWidth="1"/>
    <col min="14" max="14" width="10.7109375" style="12" bestFit="1" customWidth="1"/>
    <col min="15" max="18" width="24.85546875" style="82" customWidth="1"/>
    <col min="19" max="148" width="11" style="12" bestFit="1" customWidth="1"/>
    <col min="149" max="150" width="12" style="12" bestFit="1" customWidth="1"/>
    <col min="151" max="151" width="10" style="12" bestFit="1" customWidth="1"/>
    <col min="152" max="153" width="12" style="12" bestFit="1" customWidth="1"/>
    <col min="154" max="154" width="10" style="12" bestFit="1" customWidth="1"/>
    <col min="155" max="164" width="12" style="12" bestFit="1" customWidth="1"/>
    <col min="165" max="165" width="10" style="12" bestFit="1" customWidth="1"/>
    <col min="166" max="178" width="12" style="12" bestFit="1" customWidth="1"/>
    <col min="179" max="179" width="10" style="12" bestFit="1" customWidth="1"/>
    <col min="180" max="184" width="12" style="12" bestFit="1" customWidth="1"/>
    <col min="185" max="185" width="10" style="12" bestFit="1" customWidth="1"/>
    <col min="186" max="188" width="12" style="12" bestFit="1" customWidth="1"/>
    <col min="189" max="189" width="10" style="12" bestFit="1" customWidth="1"/>
    <col min="190" max="192" width="12" style="12" bestFit="1" customWidth="1"/>
    <col min="193" max="193" width="10" style="12" bestFit="1" customWidth="1"/>
    <col min="194" max="200" width="12" style="12" bestFit="1" customWidth="1"/>
    <col min="201" max="201" width="10" style="12" bestFit="1" customWidth="1"/>
    <col min="202" max="213" width="12" style="12" bestFit="1" customWidth="1"/>
    <col min="214" max="214" width="10" style="12" bestFit="1" customWidth="1"/>
    <col min="215" max="217" width="12" style="12" bestFit="1" customWidth="1"/>
    <col min="218" max="218" width="10" style="12" bestFit="1" customWidth="1"/>
    <col min="219" max="219" width="12" style="12" bestFit="1" customWidth="1"/>
    <col min="220" max="220" width="10" style="12" bestFit="1" customWidth="1"/>
    <col min="221" max="233" width="12" style="12" bestFit="1" customWidth="1"/>
    <col min="234" max="234" width="10" style="12" bestFit="1" customWidth="1"/>
    <col min="235" max="238" width="12" style="12" bestFit="1" customWidth="1"/>
    <col min="239" max="240" width="10" style="12" bestFit="1" customWidth="1"/>
    <col min="241" max="262" width="12" style="12" bestFit="1" customWidth="1"/>
    <col min="263" max="263" width="10" style="12" bestFit="1" customWidth="1"/>
    <col min="264" max="266" width="12" style="12" bestFit="1" customWidth="1"/>
    <col min="267" max="267" width="10" style="12" bestFit="1" customWidth="1"/>
    <col min="268" max="285" width="12" style="12" bestFit="1" customWidth="1"/>
    <col min="286" max="286" width="10" style="12" bestFit="1" customWidth="1"/>
    <col min="287" max="289" width="12" style="12" bestFit="1" customWidth="1"/>
    <col min="290" max="290" width="10" style="12" bestFit="1" customWidth="1"/>
    <col min="291" max="295" width="12" style="12" bestFit="1" customWidth="1"/>
    <col min="296" max="296" width="11" style="12" bestFit="1" customWidth="1"/>
    <col min="297" max="300" width="12" style="12" bestFit="1" customWidth="1"/>
    <col min="301" max="301" width="11" style="12" bestFit="1" customWidth="1"/>
    <col min="302" max="305" width="12" style="12" bestFit="1" customWidth="1"/>
    <col min="306" max="306" width="11" style="12" bestFit="1" customWidth="1"/>
    <col min="307" max="311" width="12" style="12" bestFit="1" customWidth="1"/>
    <col min="312" max="312" width="11" style="12" bestFit="1" customWidth="1"/>
    <col min="313" max="336" width="12" style="12" bestFit="1" customWidth="1"/>
    <col min="337" max="337" width="11" style="12" bestFit="1" customWidth="1"/>
    <col min="338" max="340" width="12" style="12" bestFit="1" customWidth="1"/>
    <col min="341" max="341" width="11" style="12" bestFit="1" customWidth="1"/>
    <col min="342" max="353" width="12" style="12" bestFit="1" customWidth="1"/>
    <col min="354" max="356" width="11" style="12" bestFit="1" customWidth="1"/>
    <col min="357" max="357" width="10" style="12" bestFit="1" customWidth="1"/>
    <col min="358" max="358" width="8" style="12" bestFit="1" customWidth="1"/>
    <col min="359" max="359" width="7.7109375" style="12" bestFit="1" customWidth="1"/>
    <col min="360" max="361" width="5.140625" style="12" bestFit="1" customWidth="1"/>
    <col min="362" max="16384" width="9.140625" style="12"/>
  </cols>
  <sheetData>
    <row r="1" spans="1:18" x14ac:dyDescent="0.25">
      <c r="A1" s="147"/>
    </row>
    <row r="2" spans="1:18" x14ac:dyDescent="0.25">
      <c r="A2" s="147"/>
    </row>
    <row r="3" spans="1:18" x14ac:dyDescent="0.25">
      <c r="K3" s="152" t="s">
        <v>383</v>
      </c>
      <c r="L3" s="152"/>
      <c r="N3" s="153" t="s">
        <v>382</v>
      </c>
      <c r="O3" s="153"/>
      <c r="P3" s="153"/>
      <c r="Q3" s="153"/>
      <c r="R3" s="153"/>
    </row>
    <row r="4" spans="1:18" s="131" customFormat="1" ht="28.5" customHeight="1" x14ac:dyDescent="0.25">
      <c r="L4" s="131" t="s">
        <v>381</v>
      </c>
      <c r="O4" s="132" t="s">
        <v>377</v>
      </c>
      <c r="P4" s="132" t="s">
        <v>378</v>
      </c>
      <c r="Q4" s="132" t="s">
        <v>379</v>
      </c>
      <c r="R4" s="132" t="s">
        <v>380</v>
      </c>
    </row>
    <row r="5" spans="1:18" x14ac:dyDescent="0.25">
      <c r="K5" s="64">
        <v>41670</v>
      </c>
      <c r="L5" s="82">
        <f>SUMIF('Covered Bond Series'!$G$5:$G$58,"&gt;" &amp; 'Amortisation Profiles'!K5,'Covered Bond Series'!$E$5:$E$58)</f>
        <v>3618000000</v>
      </c>
      <c r="N5" s="64">
        <f>K5</f>
        <v>41670</v>
      </c>
      <c r="O5" s="82">
        <v>5082600077.8699999</v>
      </c>
      <c r="P5" s="82">
        <v>5082600077.8699999</v>
      </c>
      <c r="Q5" s="82">
        <v>5082600077.8699999</v>
      </c>
      <c r="R5" s="82">
        <v>5082600077.8699999</v>
      </c>
    </row>
    <row r="6" spans="1:18" x14ac:dyDescent="0.25">
      <c r="K6" s="64">
        <f>EOMONTH(K5,1)</f>
        <v>41698</v>
      </c>
      <c r="L6" s="82">
        <f>SUMIF('Covered Bond Series'!$G$5:$G$58,"&gt;" &amp; 'Amortisation Profiles'!K6,'Covered Bond Series'!$E$5:$E$58)</f>
        <v>3618000000</v>
      </c>
      <c r="N6" s="64">
        <f>EOMONTH(N5,1)</f>
        <v>41698</v>
      </c>
      <c r="O6" s="82">
        <v>5058891202.9504995</v>
      </c>
      <c r="P6" s="82">
        <v>5050381424.5256901</v>
      </c>
      <c r="Q6" s="82">
        <v>5037313418.1836205</v>
      </c>
      <c r="R6" s="82">
        <v>5014668343.9629803</v>
      </c>
    </row>
    <row r="7" spans="1:18" x14ac:dyDescent="0.25">
      <c r="K7" s="64">
        <f t="shared" ref="K7:K70" si="0">EOMONTH(K6,1)</f>
        <v>41729</v>
      </c>
      <c r="L7" s="82">
        <f>SUMIF('Covered Bond Series'!$G$5:$G$58,"&gt;" &amp; 'Amortisation Profiles'!K7,'Covered Bond Series'!$E$5:$E$58)</f>
        <v>3618000000</v>
      </c>
      <c r="N7" s="64">
        <f t="shared" ref="N7:N70" si="1">EOMONTH(N6,1)</f>
        <v>41729</v>
      </c>
      <c r="O7" s="82">
        <v>5035186484.1542997</v>
      </c>
      <c r="P7" s="82">
        <v>5018260926.3360205</v>
      </c>
      <c r="Q7" s="82">
        <v>4992324736.1431904</v>
      </c>
      <c r="R7" s="82">
        <v>4947539969.8507996</v>
      </c>
    </row>
    <row r="8" spans="1:18" x14ac:dyDescent="0.25">
      <c r="K8" s="64">
        <f t="shared" si="0"/>
        <v>41759</v>
      </c>
      <c r="L8" s="82">
        <f>SUMIF('Covered Bond Series'!$G$5:$G$58,"&gt;" &amp; 'Amortisation Profiles'!K8,'Covered Bond Series'!$E$5:$E$58)</f>
        <v>3618000000</v>
      </c>
      <c r="N8" s="64">
        <f t="shared" si="1"/>
        <v>41759</v>
      </c>
      <c r="O8" s="82">
        <v>5011486004.7839003</v>
      </c>
      <c r="P8" s="82">
        <v>4986238413.9235201</v>
      </c>
      <c r="Q8" s="82">
        <v>4947632376.3593302</v>
      </c>
      <c r="R8" s="82">
        <v>4881206146.6975698</v>
      </c>
    </row>
    <row r="9" spans="1:18" x14ac:dyDescent="0.25">
      <c r="K9" s="64">
        <f t="shared" si="0"/>
        <v>41790</v>
      </c>
      <c r="L9" s="82">
        <f>SUMIF('Covered Bond Series'!$G$5:$G$58,"&gt;" &amp; 'Amortisation Profiles'!K9,'Covered Bond Series'!$E$5:$E$58)</f>
        <v>3618000000</v>
      </c>
      <c r="N9" s="64">
        <f t="shared" si="1"/>
        <v>41790</v>
      </c>
      <c r="O9" s="82">
        <v>4987724077.0043001</v>
      </c>
      <c r="P9" s="82">
        <v>4954248403.2486601</v>
      </c>
      <c r="Q9" s="82">
        <v>4903170038.7172899</v>
      </c>
      <c r="R9" s="82">
        <v>4815594651.6565704</v>
      </c>
    </row>
    <row r="10" spans="1:18" x14ac:dyDescent="0.25">
      <c r="K10" s="64">
        <f t="shared" si="0"/>
        <v>41820</v>
      </c>
      <c r="L10" s="82">
        <f>SUMIF('Covered Bond Series'!$G$5:$G$58,"&gt;" &amp; 'Amortisation Profiles'!K10,'Covered Bond Series'!$E$5:$E$58)</f>
        <v>3618000000</v>
      </c>
      <c r="N10" s="64">
        <f t="shared" si="1"/>
        <v>41820</v>
      </c>
      <c r="O10" s="82">
        <v>4963948617.7140999</v>
      </c>
      <c r="P10" s="82">
        <v>4922338487.2003603</v>
      </c>
      <c r="Q10" s="82">
        <v>4858983740.0551395</v>
      </c>
      <c r="R10" s="82">
        <v>4750744304.3394299</v>
      </c>
    </row>
    <row r="11" spans="1:18" x14ac:dyDescent="0.25">
      <c r="K11" s="64">
        <f t="shared" si="0"/>
        <v>41851</v>
      </c>
      <c r="L11" s="82">
        <f>SUMIF('Covered Bond Series'!$G$5:$G$58,"&gt;" &amp; 'Amortisation Profiles'!K11,'Covered Bond Series'!$E$5:$E$58)</f>
        <v>3618000000</v>
      </c>
      <c r="N11" s="64">
        <f t="shared" si="1"/>
        <v>41851</v>
      </c>
      <c r="O11" s="82">
        <v>4940616010.8431997</v>
      </c>
      <c r="P11" s="82">
        <v>4890960310.1012897</v>
      </c>
      <c r="Q11" s="82">
        <v>4815516812.1193705</v>
      </c>
      <c r="R11" s="82">
        <v>4687079891.3183298</v>
      </c>
    </row>
    <row r="12" spans="1:18" x14ac:dyDescent="0.25">
      <c r="K12" s="64">
        <f t="shared" si="0"/>
        <v>41882</v>
      </c>
      <c r="L12" s="82">
        <f>SUMIF('Covered Bond Series'!$G$5:$G$58,"&gt;" &amp; 'Amortisation Profiles'!K12,'Covered Bond Series'!$E$5:$E$58)</f>
        <v>3618000000</v>
      </c>
      <c r="N12" s="64">
        <f t="shared" si="1"/>
        <v>41882</v>
      </c>
      <c r="O12" s="82">
        <v>4917308010.3467999</v>
      </c>
      <c r="P12" s="82">
        <v>4859698083.6111202</v>
      </c>
      <c r="Q12" s="82">
        <v>4772356165.3909101</v>
      </c>
      <c r="R12" s="82">
        <v>4624188646.8616505</v>
      </c>
    </row>
    <row r="13" spans="1:18" x14ac:dyDescent="0.25">
      <c r="K13" s="64">
        <f t="shared" si="0"/>
        <v>41912</v>
      </c>
      <c r="L13" s="82">
        <f>SUMIF('Covered Bond Series'!$G$5:$G$58,"&gt;" &amp; 'Amortisation Profiles'!K13,'Covered Bond Series'!$E$5:$E$58)</f>
        <v>3618000000</v>
      </c>
      <c r="N13" s="64">
        <f t="shared" si="1"/>
        <v>41912</v>
      </c>
      <c r="O13" s="82">
        <v>4893708975.6595001</v>
      </c>
      <c r="P13" s="82">
        <v>4828240056.11551</v>
      </c>
      <c r="Q13" s="82">
        <v>4729194851.1941099</v>
      </c>
      <c r="R13" s="82">
        <v>4561767482.2006903</v>
      </c>
    </row>
    <row r="14" spans="1:18" x14ac:dyDescent="0.25">
      <c r="K14" s="64">
        <f t="shared" si="0"/>
        <v>41943</v>
      </c>
      <c r="L14" s="82">
        <f>SUMIF('Covered Bond Series'!$G$5:$G$58,"&gt;" &amp; 'Amortisation Profiles'!K14,'Covered Bond Series'!$E$5:$E$58)</f>
        <v>3618000000</v>
      </c>
      <c r="N14" s="64">
        <f t="shared" si="1"/>
        <v>41943</v>
      </c>
      <c r="O14" s="82">
        <v>4868470559.4596996</v>
      </c>
      <c r="P14" s="82">
        <v>4795259380.3797102</v>
      </c>
      <c r="Q14" s="82">
        <v>4684737391.8910799</v>
      </c>
      <c r="R14" s="82">
        <v>4498569458.3794498</v>
      </c>
    </row>
    <row r="15" spans="1:18" x14ac:dyDescent="0.25">
      <c r="K15" s="64">
        <f t="shared" si="0"/>
        <v>41973</v>
      </c>
      <c r="L15" s="82">
        <f>SUMIF('Covered Bond Series'!$G$5:$G$58,"&gt;" &amp; 'Amortisation Profiles'!K15,'Covered Bond Series'!$E$5:$E$58)</f>
        <v>3618000000</v>
      </c>
      <c r="N15" s="64">
        <f t="shared" si="1"/>
        <v>41973</v>
      </c>
      <c r="O15" s="82">
        <v>4844533320.5101995</v>
      </c>
      <c r="P15" s="82">
        <v>4763655454.7984104</v>
      </c>
      <c r="Q15" s="82">
        <v>4641819879.3801003</v>
      </c>
      <c r="R15" s="82">
        <v>4437319551.5128603</v>
      </c>
    </row>
    <row r="16" spans="1:18" x14ac:dyDescent="0.25">
      <c r="K16" s="64">
        <f t="shared" si="0"/>
        <v>42004</v>
      </c>
      <c r="L16" s="82">
        <f>SUMIF('Covered Bond Series'!$G$5:$G$58,"&gt;" &amp; 'Amortisation Profiles'!K16,'Covered Bond Series'!$E$5:$E$58)</f>
        <v>3618000000</v>
      </c>
      <c r="N16" s="64">
        <f t="shared" si="1"/>
        <v>42004</v>
      </c>
      <c r="O16" s="82">
        <v>4820230675.0621996</v>
      </c>
      <c r="P16" s="82">
        <v>4731785583.1486797</v>
      </c>
      <c r="Q16" s="82">
        <v>4598834626.5800304</v>
      </c>
      <c r="R16" s="82">
        <v>4376464963.8049603</v>
      </c>
    </row>
    <row r="17" spans="11:18" x14ac:dyDescent="0.25">
      <c r="K17" s="64">
        <f t="shared" si="0"/>
        <v>42035</v>
      </c>
      <c r="L17" s="82">
        <f>SUMIF('Covered Bond Series'!$G$5:$G$58,"&gt;" &amp; 'Amortisation Profiles'!K17,'Covered Bond Series'!$E$5:$E$58)</f>
        <v>3618000000</v>
      </c>
      <c r="N17" s="64">
        <f t="shared" si="1"/>
        <v>42035</v>
      </c>
      <c r="O17" s="82">
        <v>4795584083.198</v>
      </c>
      <c r="P17" s="82">
        <v>4699672382.3516998</v>
      </c>
      <c r="Q17" s="82">
        <v>4555804869.4469299</v>
      </c>
      <c r="R17" s="82">
        <v>4316025674.8781996</v>
      </c>
    </row>
    <row r="18" spans="11:18" x14ac:dyDescent="0.25">
      <c r="K18" s="64">
        <f t="shared" si="0"/>
        <v>42063</v>
      </c>
      <c r="L18" s="82">
        <f>SUMIF('Covered Bond Series'!$G$5:$G$58,"&gt;" &amp; 'Amortisation Profiles'!K18,'Covered Bond Series'!$E$5:$E$58)</f>
        <v>3618000000</v>
      </c>
      <c r="N18" s="64">
        <f t="shared" si="1"/>
        <v>42063</v>
      </c>
      <c r="O18" s="82">
        <v>4771889252.5437002</v>
      </c>
      <c r="P18" s="82">
        <v>4668584988.9724503</v>
      </c>
      <c r="Q18" s="82">
        <v>4513958832.2112904</v>
      </c>
      <c r="R18" s="82">
        <v>4257157727.1894002</v>
      </c>
    </row>
    <row r="19" spans="11:18" x14ac:dyDescent="0.25">
      <c r="K19" s="64">
        <f t="shared" si="0"/>
        <v>42094</v>
      </c>
      <c r="L19" s="82">
        <f>SUMIF('Covered Bond Series'!$G$5:$G$58,"&gt;" &amp; 'Amortisation Profiles'!K19,'Covered Bond Series'!$E$5:$E$58)</f>
        <v>3618000000</v>
      </c>
      <c r="N19" s="64">
        <f t="shared" si="1"/>
        <v>42094</v>
      </c>
      <c r="O19" s="82">
        <v>4747670989.9847002</v>
      </c>
      <c r="P19" s="82">
        <v>4637077645.2319899</v>
      </c>
      <c r="Q19" s="82">
        <v>4471893856.0318804</v>
      </c>
      <c r="R19" s="82">
        <v>4198526279.05058</v>
      </c>
    </row>
    <row r="20" spans="11:18" x14ac:dyDescent="0.25">
      <c r="K20" s="64">
        <f t="shared" si="0"/>
        <v>42124</v>
      </c>
      <c r="L20" s="82">
        <f>SUMIF('Covered Bond Series'!$G$5:$G$58,"&gt;" &amp; 'Amortisation Profiles'!K20,'Covered Bond Series'!$E$5:$E$58)</f>
        <v>3618000000</v>
      </c>
      <c r="N20" s="64">
        <f t="shared" si="1"/>
        <v>42124</v>
      </c>
      <c r="O20" s="82">
        <v>4722916948.2096996</v>
      </c>
      <c r="P20" s="82">
        <v>4605140670.9179697</v>
      </c>
      <c r="Q20" s="82">
        <v>4429603095.7350597</v>
      </c>
      <c r="R20" s="82">
        <v>4140124917.7536502</v>
      </c>
    </row>
    <row r="21" spans="11:18" x14ac:dyDescent="0.25">
      <c r="K21" s="64">
        <f t="shared" si="0"/>
        <v>42155</v>
      </c>
      <c r="L21" s="82">
        <f>SUMIF('Covered Bond Series'!$G$5:$G$58,"&gt;" &amp; 'Amortisation Profiles'!K21,'Covered Bond Series'!$E$5:$E$58)</f>
        <v>3618000000</v>
      </c>
      <c r="N21" s="64">
        <f t="shared" si="1"/>
        <v>42155</v>
      </c>
      <c r="O21" s="82">
        <v>4698091459.9860001</v>
      </c>
      <c r="P21" s="82">
        <v>4573228474.48874</v>
      </c>
      <c r="Q21" s="82">
        <v>4387525021.3590899</v>
      </c>
      <c r="R21" s="82">
        <v>4082361683.8909302</v>
      </c>
    </row>
    <row r="22" spans="11:18" x14ac:dyDescent="0.25">
      <c r="K22" s="64">
        <f t="shared" si="0"/>
        <v>42185</v>
      </c>
      <c r="L22" s="82">
        <f>SUMIF('Covered Bond Series'!$G$5:$G$58,"&gt;" &amp; 'Amortisation Profiles'!K22,'Covered Bond Series'!$E$5:$E$58)</f>
        <v>3618000000</v>
      </c>
      <c r="N22" s="64">
        <f t="shared" si="1"/>
        <v>42185</v>
      </c>
      <c r="O22" s="82">
        <v>4672926516.9145002</v>
      </c>
      <c r="P22" s="82">
        <v>4541080731.6935997</v>
      </c>
      <c r="Q22" s="82">
        <v>4345409648.7994804</v>
      </c>
      <c r="R22" s="82">
        <v>4024999582.2860198</v>
      </c>
    </row>
    <row r="23" spans="11:18" x14ac:dyDescent="0.25">
      <c r="K23" s="64">
        <f t="shared" si="0"/>
        <v>42216</v>
      </c>
      <c r="L23" s="82">
        <f>SUMIF('Covered Bond Series'!$G$5:$G$58,"&gt;" &amp; 'Amortisation Profiles'!K23,'Covered Bond Series'!$E$5:$E$58)</f>
        <v>3618000000</v>
      </c>
      <c r="N23" s="64">
        <f t="shared" si="1"/>
        <v>42216</v>
      </c>
      <c r="O23" s="82">
        <v>4648212353.8287001</v>
      </c>
      <c r="P23" s="82">
        <v>4509465525.2284498</v>
      </c>
      <c r="Q23" s="82">
        <v>4303991121.4953804</v>
      </c>
      <c r="R23" s="82">
        <v>3968713277.4932399</v>
      </c>
    </row>
    <row r="24" spans="11:18" x14ac:dyDescent="0.25">
      <c r="K24" s="64">
        <f t="shared" si="0"/>
        <v>42247</v>
      </c>
      <c r="L24" s="82">
        <f>SUMIF('Covered Bond Series'!$G$5:$G$58,"&gt;" &amp; 'Amortisation Profiles'!K24,'Covered Bond Series'!$E$5:$E$58)</f>
        <v>3618000000</v>
      </c>
      <c r="N24" s="64">
        <f t="shared" si="1"/>
        <v>42247</v>
      </c>
      <c r="O24" s="82">
        <v>4623366109.8285999</v>
      </c>
      <c r="P24" s="82">
        <v>4477815910.16082</v>
      </c>
      <c r="Q24" s="82">
        <v>4262725087.5377202</v>
      </c>
      <c r="R24" s="82">
        <v>3912991681.6377001</v>
      </c>
    </row>
    <row r="25" spans="11:18" x14ac:dyDescent="0.25">
      <c r="K25" s="64">
        <f t="shared" si="0"/>
        <v>42277</v>
      </c>
      <c r="L25" s="82">
        <f>SUMIF('Covered Bond Series'!$G$5:$G$58,"&gt;" &amp; 'Amortisation Profiles'!K25,'Covered Bond Series'!$E$5:$E$58)</f>
        <v>3618000000</v>
      </c>
      <c r="N25" s="64">
        <f t="shared" si="1"/>
        <v>42277</v>
      </c>
      <c r="O25" s="82">
        <v>4597901939.8466997</v>
      </c>
      <c r="P25" s="82">
        <v>4445662546.7233601</v>
      </c>
      <c r="Q25" s="82">
        <v>4221165483.16435</v>
      </c>
      <c r="R25" s="82">
        <v>3857422596.2101698</v>
      </c>
    </row>
    <row r="26" spans="11:18" x14ac:dyDescent="0.25">
      <c r="K26" s="64">
        <f t="shared" si="0"/>
        <v>42308</v>
      </c>
      <c r="L26" s="82">
        <f>SUMIF('Covered Bond Series'!$G$5:$G$58,"&gt;" &amp; 'Amortisation Profiles'!K26,'Covered Bond Series'!$E$5:$E$58)</f>
        <v>3618000000</v>
      </c>
      <c r="N26" s="64">
        <f t="shared" si="1"/>
        <v>42308</v>
      </c>
      <c r="O26" s="82">
        <v>4572633384.4352999</v>
      </c>
      <c r="P26" s="82">
        <v>4413793507.6211004</v>
      </c>
      <c r="Q26" s="82">
        <v>4180061678.5918698</v>
      </c>
      <c r="R26" s="82">
        <v>3802688697.3601298</v>
      </c>
    </row>
    <row r="27" spans="11:18" x14ac:dyDescent="0.25">
      <c r="K27" s="64">
        <f t="shared" si="0"/>
        <v>42338</v>
      </c>
      <c r="L27" s="82">
        <f>SUMIF('Covered Bond Series'!$G$5:$G$58,"&gt;" &amp; 'Amortisation Profiles'!K27,'Covered Bond Series'!$E$5:$E$58)</f>
        <v>3618000000</v>
      </c>
      <c r="N27" s="64">
        <f t="shared" si="1"/>
        <v>42338</v>
      </c>
      <c r="O27" s="82">
        <v>4547949444.1786003</v>
      </c>
      <c r="P27" s="82">
        <v>4382582464.0835896</v>
      </c>
      <c r="Q27" s="82">
        <v>4139763864.0226898</v>
      </c>
      <c r="R27" s="82">
        <v>3749098881.6206698</v>
      </c>
    </row>
    <row r="28" spans="11:18" x14ac:dyDescent="0.25">
      <c r="K28" s="64">
        <f t="shared" si="0"/>
        <v>42369</v>
      </c>
      <c r="L28" s="82">
        <f>SUMIF('Covered Bond Series'!$G$5:$G$58,"&gt;" &amp; 'Amortisation Profiles'!K28,'Covered Bond Series'!$E$5:$E$58)</f>
        <v>3618000000</v>
      </c>
      <c r="N28" s="64">
        <f t="shared" si="1"/>
        <v>42369</v>
      </c>
      <c r="O28" s="82">
        <v>4524538452.4422998</v>
      </c>
      <c r="P28" s="82">
        <v>4352688532.40448</v>
      </c>
      <c r="Q28" s="82">
        <v>4100887524.8913102</v>
      </c>
      <c r="R28" s="82">
        <v>3697195585.2266698</v>
      </c>
    </row>
    <row r="29" spans="11:18" x14ac:dyDescent="0.25">
      <c r="K29" s="64">
        <f t="shared" si="0"/>
        <v>42400</v>
      </c>
      <c r="L29" s="82">
        <f>SUMIF('Covered Bond Series'!$G$5:$G$58,"&gt;" &amp; 'Amortisation Profiles'!K29,'Covered Bond Series'!$E$5:$E$58)</f>
        <v>3618000000</v>
      </c>
      <c r="N29" s="64">
        <f t="shared" si="1"/>
        <v>42400</v>
      </c>
      <c r="O29" s="82">
        <v>4500817199.6931</v>
      </c>
      <c r="P29" s="82">
        <v>4322584798.0778904</v>
      </c>
      <c r="Q29" s="82">
        <v>4061987500.2189298</v>
      </c>
      <c r="R29" s="82">
        <v>3645661922.7497702</v>
      </c>
    </row>
    <row r="30" spans="11:18" x14ac:dyDescent="0.25">
      <c r="K30" s="64">
        <f t="shared" si="0"/>
        <v>42429</v>
      </c>
      <c r="L30" s="82">
        <f>SUMIF('Covered Bond Series'!$G$5:$G$58,"&gt;" &amp; 'Amortisation Profiles'!K30,'Covered Bond Series'!$E$5:$E$58)</f>
        <v>3618000000</v>
      </c>
      <c r="N30" s="64">
        <f t="shared" si="1"/>
        <v>42429</v>
      </c>
      <c r="O30" s="82">
        <v>4477128969.2259998</v>
      </c>
      <c r="P30" s="82">
        <v>4292601685.5868301</v>
      </c>
      <c r="Q30" s="82">
        <v>4023374388.2302299</v>
      </c>
      <c r="R30" s="82">
        <v>3594773226.6407499</v>
      </c>
    </row>
    <row r="31" spans="11:18" x14ac:dyDescent="0.25">
      <c r="K31" s="64">
        <f t="shared" si="0"/>
        <v>42460</v>
      </c>
      <c r="L31" s="82">
        <f>SUMIF('Covered Bond Series'!$G$5:$G$58,"&gt;" &amp; 'Amortisation Profiles'!K31,'Covered Bond Series'!$E$5:$E$58)</f>
        <v>3618000000</v>
      </c>
      <c r="N31" s="64">
        <f t="shared" si="1"/>
        <v>42460</v>
      </c>
      <c r="O31" s="82">
        <v>4453609336.4062996</v>
      </c>
      <c r="P31" s="82">
        <v>4262868588.0762</v>
      </c>
      <c r="Q31" s="82">
        <v>3985167634.7302699</v>
      </c>
      <c r="R31" s="82">
        <v>3544629830.8463001</v>
      </c>
    </row>
    <row r="32" spans="11:18" x14ac:dyDescent="0.25">
      <c r="K32" s="64">
        <f t="shared" si="0"/>
        <v>42490</v>
      </c>
      <c r="L32" s="82">
        <f>SUMIF('Covered Bond Series'!$G$5:$G$58,"&gt;" &amp; 'Amortisation Profiles'!K32,'Covered Bond Series'!$E$5:$E$58)</f>
        <v>3618000000</v>
      </c>
      <c r="N32" s="64">
        <f t="shared" si="1"/>
        <v>42490</v>
      </c>
      <c r="O32" s="82">
        <v>4430059336.4018002</v>
      </c>
      <c r="P32" s="82">
        <v>4233194357.2239499</v>
      </c>
      <c r="Q32" s="82">
        <v>3947186554.5433698</v>
      </c>
      <c r="R32" s="82">
        <v>3495064449.2308002</v>
      </c>
    </row>
    <row r="33" spans="11:18" x14ac:dyDescent="0.25">
      <c r="K33" s="64">
        <f t="shared" si="0"/>
        <v>42521</v>
      </c>
      <c r="L33" s="82">
        <f>SUMIF('Covered Bond Series'!$G$5:$G$58,"&gt;" &amp; 'Amortisation Profiles'!K33,'Covered Bond Series'!$E$5:$E$58)</f>
        <v>3618000000</v>
      </c>
      <c r="N33" s="64">
        <f t="shared" si="1"/>
        <v>42521</v>
      </c>
      <c r="O33" s="82">
        <v>4406495673.0819998</v>
      </c>
      <c r="P33" s="82">
        <v>4203594865.13908</v>
      </c>
      <c r="Q33" s="82">
        <v>3909444851.5449901</v>
      </c>
      <c r="R33" s="82">
        <v>3446084077.7493501</v>
      </c>
    </row>
    <row r="34" spans="11:18" x14ac:dyDescent="0.25">
      <c r="K34" s="64">
        <f t="shared" si="0"/>
        <v>42551</v>
      </c>
      <c r="L34" s="82">
        <f>SUMIF('Covered Bond Series'!$G$5:$G$58,"&gt;" &amp; 'Amortisation Profiles'!K34,'Covered Bond Series'!$E$5:$E$58)</f>
        <v>3618000000</v>
      </c>
      <c r="N34" s="64">
        <f t="shared" si="1"/>
        <v>42551</v>
      </c>
      <c r="O34" s="82">
        <v>4382709354.8676004</v>
      </c>
      <c r="P34" s="82">
        <v>4173870931.2722001</v>
      </c>
      <c r="Q34" s="82">
        <v>3871756601.75912</v>
      </c>
      <c r="R34" s="82">
        <v>3397520360.0359201</v>
      </c>
    </row>
    <row r="35" spans="11:18" x14ac:dyDescent="0.25">
      <c r="K35" s="64">
        <f t="shared" si="0"/>
        <v>42582</v>
      </c>
      <c r="L35" s="82">
        <f>SUMIF('Covered Bond Series'!$G$5:$G$58,"&gt;" &amp; 'Amortisation Profiles'!K35,'Covered Bond Series'!$E$5:$E$58)</f>
        <v>3618000000</v>
      </c>
      <c r="N35" s="64">
        <f t="shared" si="1"/>
        <v>42582</v>
      </c>
      <c r="O35" s="82">
        <v>4358240454.5560999</v>
      </c>
      <c r="P35" s="82">
        <v>4143586138.11974</v>
      </c>
      <c r="Q35" s="82">
        <v>3833718301.2856002</v>
      </c>
      <c r="R35" s="82">
        <v>3349017835.5889201</v>
      </c>
    </row>
    <row r="36" spans="11:18" x14ac:dyDescent="0.25">
      <c r="K36" s="64">
        <f t="shared" si="0"/>
        <v>42613</v>
      </c>
      <c r="L36" s="82">
        <f>SUMIF('Covered Bond Series'!$G$5:$G$58,"&gt;" &amp; 'Amortisation Profiles'!K36,'Covered Bond Series'!$E$5:$E$58)</f>
        <v>3618000000</v>
      </c>
      <c r="N36" s="64">
        <f t="shared" si="1"/>
        <v>42613</v>
      </c>
      <c r="O36" s="82">
        <v>4334158475.3835001</v>
      </c>
      <c r="P36" s="82">
        <v>4113758667.7492499</v>
      </c>
      <c r="Q36" s="82">
        <v>3796272956.1228299</v>
      </c>
      <c r="R36" s="82">
        <v>3301398394.6708598</v>
      </c>
    </row>
    <row r="37" spans="11:18" x14ac:dyDescent="0.25">
      <c r="K37" s="64">
        <f t="shared" si="0"/>
        <v>42643</v>
      </c>
      <c r="L37" s="82">
        <f>SUMIF('Covered Bond Series'!$G$5:$G$58,"&gt;" &amp; 'Amortisation Profiles'!K37,'Covered Bond Series'!$E$5:$E$58)</f>
        <v>3618000000</v>
      </c>
      <c r="N37" s="64">
        <f t="shared" si="1"/>
        <v>42643</v>
      </c>
      <c r="O37" s="82">
        <v>4310065657.5254002</v>
      </c>
      <c r="P37" s="82">
        <v>4084009549.55232</v>
      </c>
      <c r="Q37" s="82">
        <v>3759067842.2522502</v>
      </c>
      <c r="R37" s="82">
        <v>3254347391.5868502</v>
      </c>
    </row>
    <row r="38" spans="11:18" x14ac:dyDescent="0.25">
      <c r="K38" s="64">
        <f t="shared" si="0"/>
        <v>42674</v>
      </c>
      <c r="L38" s="82">
        <f>SUMIF('Covered Bond Series'!$G$5:$G$58,"&gt;" &amp; 'Amortisation Profiles'!K38,'Covered Bond Series'!$E$5:$E$58)</f>
        <v>3618000000</v>
      </c>
      <c r="N38" s="64">
        <f t="shared" si="1"/>
        <v>42674</v>
      </c>
      <c r="O38" s="82">
        <v>4286092814.7722998</v>
      </c>
      <c r="P38" s="82">
        <v>4054462368.1796498</v>
      </c>
      <c r="Q38" s="82">
        <v>3722215236.9880199</v>
      </c>
      <c r="R38" s="82">
        <v>3207956508.46736</v>
      </c>
    </row>
    <row r="39" spans="11:18" x14ac:dyDescent="0.25">
      <c r="K39" s="64">
        <f t="shared" si="0"/>
        <v>42704</v>
      </c>
      <c r="L39" s="82">
        <f>SUMIF('Covered Bond Series'!$G$5:$G$58,"&gt;" &amp; 'Amortisation Profiles'!K39,'Covered Bond Series'!$E$5:$E$58)</f>
        <v>3618000000</v>
      </c>
      <c r="N39" s="64">
        <f t="shared" si="1"/>
        <v>42704</v>
      </c>
      <c r="O39" s="82">
        <v>4262218068.4243999</v>
      </c>
      <c r="P39" s="82">
        <v>4025095673.9461002</v>
      </c>
      <c r="Q39" s="82">
        <v>3685693450.50144</v>
      </c>
      <c r="R39" s="82">
        <v>3162200781.8910799</v>
      </c>
    </row>
    <row r="40" spans="11:18" x14ac:dyDescent="0.25">
      <c r="K40" s="64">
        <f t="shared" si="0"/>
        <v>42735</v>
      </c>
      <c r="L40" s="82">
        <f>SUMIF('Covered Bond Series'!$G$5:$G$58,"&gt;" &amp; 'Amortisation Profiles'!K40,'Covered Bond Series'!$E$5:$E$58)</f>
        <v>3618000000</v>
      </c>
      <c r="N40" s="64">
        <f t="shared" si="1"/>
        <v>42735</v>
      </c>
      <c r="O40" s="82">
        <v>4238423390.8909998</v>
      </c>
      <c r="P40" s="82">
        <v>3995891793.5760798</v>
      </c>
      <c r="Q40" s="82">
        <v>3649484441.0937901</v>
      </c>
      <c r="R40" s="82">
        <v>3117058759.6460199</v>
      </c>
    </row>
    <row r="41" spans="11:18" x14ac:dyDescent="0.25">
      <c r="K41" s="64">
        <f t="shared" si="0"/>
        <v>42766</v>
      </c>
      <c r="L41" s="82">
        <f>SUMIF('Covered Bond Series'!$G$5:$G$58,"&gt;" &amp; 'Amortisation Profiles'!K41,'Covered Bond Series'!$E$5:$E$58)</f>
        <v>3618000000</v>
      </c>
      <c r="N41" s="64">
        <f t="shared" si="1"/>
        <v>42766</v>
      </c>
      <c r="O41" s="82">
        <v>4214028220.5407</v>
      </c>
      <c r="P41" s="82">
        <v>3966209594.1647701</v>
      </c>
      <c r="Q41" s="82">
        <v>3613002416.0878801</v>
      </c>
      <c r="R41" s="82">
        <v>3072026564.3461099</v>
      </c>
    </row>
    <row r="42" spans="11:18" x14ac:dyDescent="0.25">
      <c r="K42" s="64">
        <f t="shared" si="0"/>
        <v>42794</v>
      </c>
      <c r="L42" s="82">
        <f>SUMIF('Covered Bond Series'!$G$5:$G$58,"&gt;" &amp; 'Amortisation Profiles'!K42,'Covered Bond Series'!$E$5:$E$58)</f>
        <v>3618000000</v>
      </c>
      <c r="N42" s="64">
        <f t="shared" si="1"/>
        <v>42794</v>
      </c>
      <c r="O42" s="82">
        <v>4189109243.6701999</v>
      </c>
      <c r="P42" s="82">
        <v>3936123771.2732501</v>
      </c>
      <c r="Q42" s="82">
        <v>3576318028.12427</v>
      </c>
      <c r="R42" s="82">
        <v>3027164970.2614298</v>
      </c>
    </row>
    <row r="43" spans="11:18" x14ac:dyDescent="0.25">
      <c r="K43" s="64">
        <f t="shared" si="0"/>
        <v>42825</v>
      </c>
      <c r="L43" s="82">
        <f>SUMIF('Covered Bond Series'!$G$5:$G$58,"&gt;" &amp; 'Amortisation Profiles'!K43,'Covered Bond Series'!$E$5:$E$58)</f>
        <v>3618000000</v>
      </c>
      <c r="N43" s="64">
        <f t="shared" si="1"/>
        <v>42825</v>
      </c>
      <c r="O43" s="82">
        <v>4164953789.6173</v>
      </c>
      <c r="P43" s="82">
        <v>3906844152.17238</v>
      </c>
      <c r="Q43" s="82">
        <v>3540529902.40837</v>
      </c>
      <c r="R43" s="82">
        <v>2983399869.1255698</v>
      </c>
    </row>
    <row r="44" spans="11:18" x14ac:dyDescent="0.25">
      <c r="K44" s="64">
        <f t="shared" si="0"/>
        <v>42855</v>
      </c>
      <c r="L44" s="82">
        <f>SUMIF('Covered Bond Series'!$G$5:$G$58,"&gt;" &amp; 'Amortisation Profiles'!K44,'Covered Bond Series'!$E$5:$E$58)</f>
        <v>3618000000</v>
      </c>
      <c r="N44" s="64">
        <f t="shared" si="1"/>
        <v>42855</v>
      </c>
      <c r="O44" s="82">
        <v>4140623746.7276001</v>
      </c>
      <c r="P44" s="82">
        <v>3877488403.6382899</v>
      </c>
      <c r="Q44" s="82">
        <v>3504834229.08846</v>
      </c>
      <c r="R44" s="82">
        <v>2940044632.77177</v>
      </c>
    </row>
    <row r="45" spans="11:18" x14ac:dyDescent="0.25">
      <c r="K45" s="64">
        <f t="shared" si="0"/>
        <v>42886</v>
      </c>
      <c r="L45" s="82">
        <f>SUMIF('Covered Bond Series'!$G$5:$G$58,"&gt;" &amp; 'Amortisation Profiles'!K45,'Covered Bond Series'!$E$5:$E$58)</f>
        <v>3618000000</v>
      </c>
      <c r="N45" s="64">
        <f t="shared" si="1"/>
        <v>42886</v>
      </c>
      <c r="O45" s="82">
        <v>4116282796.1341</v>
      </c>
      <c r="P45" s="82">
        <v>3848210167.1756601</v>
      </c>
      <c r="Q45" s="82">
        <v>3469369454.8719101</v>
      </c>
      <c r="R45" s="82">
        <v>2897211727.8887401</v>
      </c>
    </row>
    <row r="46" spans="11:18" x14ac:dyDescent="0.25">
      <c r="K46" s="64">
        <f t="shared" si="0"/>
        <v>42916</v>
      </c>
      <c r="L46" s="82">
        <f>SUMIF('Covered Bond Series'!$G$5:$G$58,"&gt;" &amp; 'Amortisation Profiles'!K46,'Covered Bond Series'!$E$5:$E$58)</f>
        <v>3618000000</v>
      </c>
      <c r="N46" s="64">
        <f t="shared" si="1"/>
        <v>42916</v>
      </c>
      <c r="O46" s="82">
        <v>4091993780.0061002</v>
      </c>
      <c r="P46" s="82">
        <v>3819067926.6562901</v>
      </c>
      <c r="Q46" s="82">
        <v>3434187042.6306</v>
      </c>
      <c r="R46" s="82">
        <v>2854939248.8863702</v>
      </c>
    </row>
    <row r="47" spans="11:18" x14ac:dyDescent="0.25">
      <c r="K47" s="64">
        <f t="shared" si="0"/>
        <v>42947</v>
      </c>
      <c r="L47" s="82">
        <f>SUMIF('Covered Bond Series'!$G$5:$G$58,"&gt;" &amp; 'Amortisation Profiles'!K47,'Covered Bond Series'!$E$5:$E$58)</f>
        <v>3618000000</v>
      </c>
      <c r="N47" s="64">
        <f t="shared" si="1"/>
        <v>42947</v>
      </c>
      <c r="O47" s="82">
        <v>4067543280.2231002</v>
      </c>
      <c r="P47" s="82">
        <v>3789862383.2316799</v>
      </c>
      <c r="Q47" s="82">
        <v>3399106695.4110398</v>
      </c>
      <c r="R47" s="82">
        <v>2813072757.4773102</v>
      </c>
    </row>
    <row r="48" spans="11:18" x14ac:dyDescent="0.25">
      <c r="K48" s="64">
        <f t="shared" si="0"/>
        <v>42978</v>
      </c>
      <c r="L48" s="82">
        <f>SUMIF('Covered Bond Series'!$G$5:$G$58,"&gt;" &amp; 'Amortisation Profiles'!K48,'Covered Bond Series'!$E$5:$E$58)</f>
        <v>3618000000</v>
      </c>
      <c r="N48" s="64">
        <f t="shared" si="1"/>
        <v>42978</v>
      </c>
      <c r="O48" s="82">
        <v>4043162204.6357999</v>
      </c>
      <c r="P48" s="82">
        <v>3760808865.6139002</v>
      </c>
      <c r="Q48" s="82">
        <v>3364320894.5160699</v>
      </c>
      <c r="R48" s="82">
        <v>2771767656.4707298</v>
      </c>
    </row>
    <row r="49" spans="11:18" x14ac:dyDescent="0.25">
      <c r="K49" s="64">
        <f t="shared" si="0"/>
        <v>43008</v>
      </c>
      <c r="L49" s="82">
        <f>SUMIF('Covered Bond Series'!$G$5:$G$58,"&gt;" &amp; 'Amortisation Profiles'!K49,'Covered Bond Series'!$E$5:$E$58)</f>
        <v>3618000000</v>
      </c>
      <c r="N49" s="64">
        <f t="shared" si="1"/>
        <v>43008</v>
      </c>
      <c r="O49" s="82">
        <v>4017710226.9716001</v>
      </c>
      <c r="P49" s="82">
        <v>3730847926.5064502</v>
      </c>
      <c r="Q49" s="82">
        <v>3328882699.7500501</v>
      </c>
      <c r="R49" s="82">
        <v>2730242007.6960201</v>
      </c>
    </row>
    <row r="50" spans="11:18" x14ac:dyDescent="0.25">
      <c r="K50" s="64">
        <f t="shared" si="0"/>
        <v>43039</v>
      </c>
      <c r="L50" s="82">
        <f>SUMIF('Covered Bond Series'!$G$5:$G$58,"&gt;" &amp; 'Amortisation Profiles'!K50,'Covered Bond Series'!$E$5:$E$58)</f>
        <v>3618000000</v>
      </c>
      <c r="N50" s="64">
        <f t="shared" si="1"/>
        <v>43039</v>
      </c>
      <c r="O50" s="82">
        <v>3993829133.8299999</v>
      </c>
      <c r="P50" s="82">
        <v>3702433413.4141798</v>
      </c>
      <c r="Q50" s="82">
        <v>3294981619.2604198</v>
      </c>
      <c r="R50" s="82">
        <v>2690288718.3789601</v>
      </c>
    </row>
    <row r="51" spans="11:18" x14ac:dyDescent="0.25">
      <c r="K51" s="64">
        <f t="shared" si="0"/>
        <v>43069</v>
      </c>
      <c r="L51" s="82">
        <f>SUMIF('Covered Bond Series'!$G$5:$G$58,"&gt;" &amp; 'Amortisation Profiles'!K51,'Covered Bond Series'!$E$5:$E$58)</f>
        <v>2368000000</v>
      </c>
      <c r="N51" s="64">
        <f t="shared" si="1"/>
        <v>43069</v>
      </c>
      <c r="O51" s="82">
        <v>3969740256.9650998</v>
      </c>
      <c r="P51" s="82">
        <v>3673911640.2498202</v>
      </c>
      <c r="Q51" s="82">
        <v>3261138477.0625401</v>
      </c>
      <c r="R51" s="82">
        <v>2650686563.96176</v>
      </c>
    </row>
    <row r="52" spans="11:18" x14ac:dyDescent="0.25">
      <c r="K52" s="64">
        <f t="shared" si="0"/>
        <v>43100</v>
      </c>
      <c r="L52" s="82">
        <f>SUMIF('Covered Bond Series'!$G$5:$G$58,"&gt;" &amp; 'Amortisation Profiles'!K52,'Covered Bond Series'!$E$5:$E$58)</f>
        <v>2368000000</v>
      </c>
      <c r="N52" s="64">
        <f t="shared" si="1"/>
        <v>43100</v>
      </c>
      <c r="O52" s="82">
        <v>3945557969.9450998</v>
      </c>
      <c r="P52" s="82">
        <v>3645389041.7217002</v>
      </c>
      <c r="Q52" s="82">
        <v>3227447685.9058499</v>
      </c>
      <c r="R52" s="82">
        <v>2611509377.3260598</v>
      </c>
    </row>
    <row r="53" spans="11:18" x14ac:dyDescent="0.25">
      <c r="K53" s="64">
        <f t="shared" si="0"/>
        <v>43131</v>
      </c>
      <c r="L53" s="82">
        <f>SUMIF('Covered Bond Series'!$G$5:$G$58,"&gt;" &amp; 'Amortisation Profiles'!K53,'Covered Bond Series'!$E$5:$E$58)</f>
        <v>2368000000</v>
      </c>
      <c r="N53" s="64">
        <f t="shared" si="1"/>
        <v>43131</v>
      </c>
      <c r="O53" s="82">
        <v>3921376540.4801998</v>
      </c>
      <c r="P53" s="82">
        <v>3616952797.6464801</v>
      </c>
      <c r="Q53" s="82">
        <v>3193985665.5321102</v>
      </c>
      <c r="R53" s="82">
        <v>2572815144.2876801</v>
      </c>
    </row>
    <row r="54" spans="11:18" x14ac:dyDescent="0.25">
      <c r="K54" s="64">
        <f t="shared" si="0"/>
        <v>43159</v>
      </c>
      <c r="L54" s="82">
        <f>SUMIF('Covered Bond Series'!$G$5:$G$58,"&gt;" &amp; 'Amortisation Profiles'!K54,'Covered Bond Series'!$E$5:$E$58)</f>
        <v>2368000000</v>
      </c>
      <c r="N54" s="64">
        <f t="shared" si="1"/>
        <v>43159</v>
      </c>
      <c r="O54" s="82">
        <v>3897334594.6890001</v>
      </c>
      <c r="P54" s="82">
        <v>3588730343.7758799</v>
      </c>
      <c r="Q54" s="82">
        <v>3160863507.5012798</v>
      </c>
      <c r="R54" s="82">
        <v>2534688563.8664398</v>
      </c>
    </row>
    <row r="55" spans="11:18" x14ac:dyDescent="0.25">
      <c r="K55" s="64">
        <f t="shared" si="0"/>
        <v>43190</v>
      </c>
      <c r="L55" s="82">
        <f>SUMIF('Covered Bond Series'!$G$5:$G$58,"&gt;" &amp; 'Amortisation Profiles'!K55,'Covered Bond Series'!$E$5:$E$58)</f>
        <v>2368000000</v>
      </c>
      <c r="N55" s="64">
        <f t="shared" si="1"/>
        <v>43190</v>
      </c>
      <c r="O55" s="82">
        <v>3873335856.0131998</v>
      </c>
      <c r="P55" s="82">
        <v>3560632322.9046402</v>
      </c>
      <c r="Q55" s="82">
        <v>3128000686.4543099</v>
      </c>
      <c r="R55" s="82">
        <v>2497059808.5397201</v>
      </c>
    </row>
    <row r="56" spans="11:18" x14ac:dyDescent="0.25">
      <c r="K56" s="64">
        <f t="shared" si="0"/>
        <v>43220</v>
      </c>
      <c r="L56" s="82">
        <f>SUMIF('Covered Bond Series'!$G$5:$G$58,"&gt;" &amp; 'Amortisation Profiles'!K56,'Covered Bond Series'!$E$5:$E$58)</f>
        <v>2368000000</v>
      </c>
      <c r="N56" s="64">
        <f t="shared" si="1"/>
        <v>43220</v>
      </c>
      <c r="O56" s="82">
        <v>3849364045.4928999</v>
      </c>
      <c r="P56" s="82">
        <v>3532643387.5510898</v>
      </c>
      <c r="Q56" s="82">
        <v>3095382354.2683001</v>
      </c>
      <c r="R56" s="82">
        <v>2459912446.6289001</v>
      </c>
    </row>
    <row r="57" spans="11:18" x14ac:dyDescent="0.25">
      <c r="K57" s="64">
        <f t="shared" si="0"/>
        <v>43251</v>
      </c>
      <c r="L57" s="82">
        <f>SUMIF('Covered Bond Series'!$G$5:$G$58,"&gt;" &amp; 'Amortisation Profiles'!K57,'Covered Bond Series'!$E$5:$E$58)</f>
        <v>2368000000</v>
      </c>
      <c r="N57" s="64">
        <f t="shared" si="1"/>
        <v>43251</v>
      </c>
      <c r="O57" s="82">
        <v>3825253509.3207002</v>
      </c>
      <c r="P57" s="82">
        <v>3504611445.6771402</v>
      </c>
      <c r="Q57" s="82">
        <v>3062874295.6529002</v>
      </c>
      <c r="R57" s="82">
        <v>2423135846.2018099</v>
      </c>
    </row>
    <row r="58" spans="11:18" x14ac:dyDescent="0.25">
      <c r="K58" s="64">
        <f t="shared" si="0"/>
        <v>43281</v>
      </c>
      <c r="L58" s="82">
        <f>SUMIF('Covered Bond Series'!$G$5:$G$58,"&gt;" &amp; 'Amortisation Profiles'!K58,'Covered Bond Series'!$E$5:$E$58)</f>
        <v>2368000000</v>
      </c>
      <c r="N58" s="64">
        <f t="shared" si="1"/>
        <v>43281</v>
      </c>
      <c r="O58" s="82">
        <v>3800622025.5605001</v>
      </c>
      <c r="P58" s="82">
        <v>3476187334.6336699</v>
      </c>
      <c r="Q58" s="82">
        <v>3030171892.8970098</v>
      </c>
      <c r="R58" s="82">
        <v>2386487129.5795202</v>
      </c>
    </row>
    <row r="59" spans="11:18" x14ac:dyDescent="0.25">
      <c r="K59" s="64">
        <f t="shared" si="0"/>
        <v>43312</v>
      </c>
      <c r="L59" s="82">
        <f>SUMIF('Covered Bond Series'!$G$5:$G$58,"&gt;" &amp; 'Amortisation Profiles'!K59,'Covered Bond Series'!$E$5:$E$58)</f>
        <v>2368000000</v>
      </c>
      <c r="N59" s="64">
        <f t="shared" si="1"/>
        <v>43312</v>
      </c>
      <c r="O59" s="82">
        <v>3776344734.0732999</v>
      </c>
      <c r="P59" s="82">
        <v>3448172348.17342</v>
      </c>
      <c r="Q59" s="82">
        <v>2997973926.5973902</v>
      </c>
      <c r="R59" s="82">
        <v>2350514444.5718899</v>
      </c>
    </row>
    <row r="60" spans="11:18" x14ac:dyDescent="0.25">
      <c r="K60" s="64">
        <f t="shared" si="0"/>
        <v>43343</v>
      </c>
      <c r="L60" s="82">
        <f>SUMIF('Covered Bond Series'!$G$5:$G$58,"&gt;" &amp; 'Amortisation Profiles'!K60,'Covered Bond Series'!$E$5:$E$58)</f>
        <v>2368000000</v>
      </c>
      <c r="N60" s="64">
        <f t="shared" si="1"/>
        <v>43343</v>
      </c>
      <c r="O60" s="82">
        <v>3750533081.3060999</v>
      </c>
      <c r="P60" s="82">
        <v>3418843110.36517</v>
      </c>
      <c r="Q60" s="82">
        <v>2964782595.0602002</v>
      </c>
      <c r="R60" s="82">
        <v>2314041627.1164999</v>
      </c>
    </row>
    <row r="61" spans="11:18" x14ac:dyDescent="0.25">
      <c r="K61" s="64">
        <f t="shared" si="0"/>
        <v>43373</v>
      </c>
      <c r="L61" s="82">
        <f>SUMIF('Covered Bond Series'!$G$5:$G$58,"&gt;" &amp; 'Amortisation Profiles'!K61,'Covered Bond Series'!$E$5:$E$58)</f>
        <v>2368000000</v>
      </c>
      <c r="N61" s="64">
        <f t="shared" si="1"/>
        <v>43373</v>
      </c>
      <c r="O61" s="82">
        <v>3726264280.2632999</v>
      </c>
      <c r="P61" s="82">
        <v>3391006827.7171001</v>
      </c>
      <c r="Q61" s="82">
        <v>2933034281.09653</v>
      </c>
      <c r="R61" s="82">
        <v>2278970460.1750798</v>
      </c>
    </row>
    <row r="62" spans="11:18" x14ac:dyDescent="0.25">
      <c r="K62" s="64">
        <f t="shared" si="0"/>
        <v>43404</v>
      </c>
      <c r="L62" s="82">
        <f>SUMIF('Covered Bond Series'!$G$5:$G$58,"&gt;" &amp; 'Amortisation Profiles'!K62,'Covered Bond Series'!$E$5:$E$58)</f>
        <v>2368000000</v>
      </c>
      <c r="N62" s="64">
        <f t="shared" si="1"/>
        <v>43404</v>
      </c>
      <c r="O62" s="82">
        <v>3702226695.4201002</v>
      </c>
      <c r="P62" s="82">
        <v>3363464578.3523698</v>
      </c>
      <c r="Q62" s="82">
        <v>2901684080.3727198</v>
      </c>
      <c r="R62" s="82">
        <v>2244475796.7172499</v>
      </c>
    </row>
    <row r="63" spans="11:18" x14ac:dyDescent="0.25">
      <c r="K63" s="64">
        <f t="shared" si="0"/>
        <v>43434</v>
      </c>
      <c r="L63" s="82">
        <f>SUMIF('Covered Bond Series'!$G$5:$G$58,"&gt;" &amp; 'Amortisation Profiles'!K63,'Covered Bond Series'!$E$5:$E$58)</f>
        <v>2368000000</v>
      </c>
      <c r="N63" s="64">
        <f t="shared" si="1"/>
        <v>43434</v>
      </c>
      <c r="O63" s="82">
        <v>3677852933.0878</v>
      </c>
      <c r="P63" s="82">
        <v>3335700490.9639602</v>
      </c>
      <c r="Q63" s="82">
        <v>2870285598.5260801</v>
      </c>
      <c r="R63" s="82">
        <v>2210208033.5086002</v>
      </c>
    </row>
    <row r="64" spans="11:18" x14ac:dyDescent="0.25">
      <c r="K64" s="64">
        <f t="shared" si="0"/>
        <v>43465</v>
      </c>
      <c r="L64" s="82">
        <f>SUMIF('Covered Bond Series'!$G$5:$G$58,"&gt;" &amp; 'Amortisation Profiles'!K64,'Covered Bond Series'!$E$5:$E$58)</f>
        <v>2368000000</v>
      </c>
      <c r="N64" s="64">
        <f t="shared" si="1"/>
        <v>43465</v>
      </c>
      <c r="O64" s="82">
        <v>3653891550.2714</v>
      </c>
      <c r="P64" s="82">
        <v>3308393680.2607899</v>
      </c>
      <c r="Q64" s="82">
        <v>2839422633.70333</v>
      </c>
      <c r="R64" s="82">
        <v>2176613520.9918399</v>
      </c>
    </row>
    <row r="65" spans="11:18" x14ac:dyDescent="0.25">
      <c r="K65" s="64">
        <f t="shared" si="0"/>
        <v>43496</v>
      </c>
      <c r="L65" s="82">
        <f>SUMIF('Covered Bond Series'!$G$5:$G$58,"&gt;" &amp; 'Amortisation Profiles'!K65,'Covered Bond Series'!$E$5:$E$58)</f>
        <v>1868000000</v>
      </c>
      <c r="N65" s="64">
        <f t="shared" si="1"/>
        <v>43496</v>
      </c>
      <c r="O65" s="82">
        <v>3629236197.0847998</v>
      </c>
      <c r="P65" s="82">
        <v>3280542003.18541</v>
      </c>
      <c r="Q65" s="82">
        <v>2808233748.8822298</v>
      </c>
      <c r="R65" s="82">
        <v>2143027671.12889</v>
      </c>
    </row>
    <row r="66" spans="11:18" x14ac:dyDescent="0.25">
      <c r="K66" s="64">
        <f t="shared" si="0"/>
        <v>43524</v>
      </c>
      <c r="L66" s="82">
        <f>SUMIF('Covered Bond Series'!$G$5:$G$58,"&gt;" &amp; 'Amortisation Profiles'!K66,'Covered Bond Series'!$E$5:$E$58)</f>
        <v>1868000000</v>
      </c>
      <c r="N66" s="64">
        <f t="shared" si="1"/>
        <v>43524</v>
      </c>
      <c r="O66" s="82">
        <v>3605033427.8723998</v>
      </c>
      <c r="P66" s="82">
        <v>3253183077.38551</v>
      </c>
      <c r="Q66" s="82">
        <v>2777607976.0489998</v>
      </c>
      <c r="R66" s="82">
        <v>2110127593.8901401</v>
      </c>
    </row>
    <row r="67" spans="11:18" x14ac:dyDescent="0.25">
      <c r="K67" s="64">
        <f t="shared" si="0"/>
        <v>43555</v>
      </c>
      <c r="L67" s="82">
        <f>SUMIF('Covered Bond Series'!$G$5:$G$58,"&gt;" &amp; 'Amortisation Profiles'!K67,'Covered Bond Series'!$E$5:$E$58)</f>
        <v>1868000000</v>
      </c>
      <c r="N67" s="64">
        <f t="shared" si="1"/>
        <v>43555</v>
      </c>
      <c r="O67" s="82">
        <v>3581075759.9872999</v>
      </c>
      <c r="P67" s="82">
        <v>3226127720.57762</v>
      </c>
      <c r="Q67" s="82">
        <v>2747380409.5798101</v>
      </c>
      <c r="R67" s="82">
        <v>2077781166.4242301</v>
      </c>
    </row>
    <row r="68" spans="11:18" x14ac:dyDescent="0.25">
      <c r="K68" s="64">
        <f t="shared" si="0"/>
        <v>43585</v>
      </c>
      <c r="L68" s="82">
        <f>SUMIF('Covered Bond Series'!$G$5:$G$58,"&gt;" &amp; 'Amortisation Profiles'!K68,'Covered Bond Series'!$E$5:$E$58)</f>
        <v>1868000000</v>
      </c>
      <c r="N68" s="64">
        <f t="shared" si="1"/>
        <v>43585</v>
      </c>
      <c r="O68" s="82">
        <v>3557107725.8894</v>
      </c>
      <c r="P68" s="82">
        <v>3199144855.9143901</v>
      </c>
      <c r="Q68" s="82">
        <v>2717352250.5827799</v>
      </c>
      <c r="R68" s="82">
        <v>2045833048.64382</v>
      </c>
    </row>
    <row r="69" spans="11:18" x14ac:dyDescent="0.25">
      <c r="K69" s="64">
        <f t="shared" si="0"/>
        <v>43616</v>
      </c>
      <c r="L69" s="82">
        <f>SUMIF('Covered Bond Series'!$G$5:$G$58,"&gt;" &amp; 'Amortisation Profiles'!K69,'Covered Bond Series'!$E$5:$E$58)</f>
        <v>1868000000</v>
      </c>
      <c r="N69" s="64">
        <f t="shared" si="1"/>
        <v>43616</v>
      </c>
      <c r="O69" s="82">
        <v>3532939991.5798998</v>
      </c>
      <c r="P69" s="82">
        <v>3172064338.5293698</v>
      </c>
      <c r="Q69" s="82">
        <v>2687378365.0334101</v>
      </c>
      <c r="R69" s="82">
        <v>2014170859.14922</v>
      </c>
    </row>
    <row r="70" spans="11:18" x14ac:dyDescent="0.25">
      <c r="K70" s="64">
        <f t="shared" si="0"/>
        <v>43646</v>
      </c>
      <c r="L70" s="82">
        <f>SUMIF('Covered Bond Series'!$G$5:$G$58,"&gt;" &amp; 'Amortisation Profiles'!K70,'Covered Bond Series'!$E$5:$E$58)</f>
        <v>1868000000</v>
      </c>
      <c r="N70" s="64">
        <f t="shared" si="1"/>
        <v>43646</v>
      </c>
      <c r="O70" s="82">
        <v>3508846869.0344</v>
      </c>
      <c r="P70" s="82">
        <v>3145132753.7440801</v>
      </c>
      <c r="Q70" s="82">
        <v>2657667251.6086898</v>
      </c>
      <c r="R70" s="82">
        <v>1982948059.02722</v>
      </c>
    </row>
    <row r="71" spans="11:18" x14ac:dyDescent="0.25">
      <c r="K71" s="64">
        <f t="shared" ref="K71:K134" si="2">EOMONTH(K70,1)</f>
        <v>43677</v>
      </c>
      <c r="L71" s="82">
        <f>SUMIF('Covered Bond Series'!$G$5:$G$58,"&gt;" &amp; 'Amortisation Profiles'!K71,'Covered Bond Series'!$E$5:$E$58)</f>
        <v>1868000000</v>
      </c>
      <c r="N71" s="64">
        <f t="shared" ref="N71:N134" si="3">EOMONTH(N70,1)</f>
        <v>43677</v>
      </c>
      <c r="O71" s="82">
        <v>3484924116.4208002</v>
      </c>
      <c r="P71" s="82">
        <v>3118435253.4531202</v>
      </c>
      <c r="Q71" s="82">
        <v>2628289190.14815</v>
      </c>
      <c r="R71" s="82">
        <v>1952212660.4747601</v>
      </c>
    </row>
    <row r="72" spans="11:18" x14ac:dyDescent="0.25">
      <c r="K72" s="64">
        <f t="shared" si="2"/>
        <v>43708</v>
      </c>
      <c r="L72" s="82">
        <f>SUMIF('Covered Bond Series'!$G$5:$G$58,"&gt;" &amp; 'Amortisation Profiles'!K72,'Covered Bond Series'!$E$5:$E$58)</f>
        <v>1868000000</v>
      </c>
      <c r="N72" s="64">
        <f t="shared" si="3"/>
        <v>43708</v>
      </c>
      <c r="O72" s="82">
        <v>3460739850.802</v>
      </c>
      <c r="P72" s="82">
        <v>3091585053.07339</v>
      </c>
      <c r="Q72" s="82">
        <v>2598917003.7880301</v>
      </c>
      <c r="R72" s="82">
        <v>1921717868.9894199</v>
      </c>
    </row>
    <row r="73" spans="11:18" x14ac:dyDescent="0.25">
      <c r="K73" s="64">
        <f t="shared" si="2"/>
        <v>43738</v>
      </c>
      <c r="L73" s="82">
        <f>SUMIF('Covered Bond Series'!$G$5:$G$58,"&gt;" &amp; 'Amortisation Profiles'!K73,'Covered Bond Series'!$E$5:$E$58)</f>
        <v>1868000000</v>
      </c>
      <c r="N73" s="64">
        <f t="shared" si="3"/>
        <v>43738</v>
      </c>
      <c r="O73" s="82">
        <v>3436812658.2273002</v>
      </c>
      <c r="P73" s="82">
        <v>3065045625.32584</v>
      </c>
      <c r="Q73" s="82">
        <v>2569939796.0011802</v>
      </c>
      <c r="R73" s="82">
        <v>1891748550.15395</v>
      </c>
    </row>
    <row r="74" spans="11:18" x14ac:dyDescent="0.25">
      <c r="K74" s="64">
        <f t="shared" si="2"/>
        <v>43769</v>
      </c>
      <c r="L74" s="82">
        <f>SUMIF('Covered Bond Series'!$G$5:$G$58,"&gt;" &amp; 'Amortisation Profiles'!K74,'Covered Bond Series'!$E$5:$E$58)</f>
        <v>1868000000</v>
      </c>
      <c r="N74" s="64">
        <f t="shared" si="3"/>
        <v>43769</v>
      </c>
      <c r="O74" s="82">
        <v>3412756274.5924001</v>
      </c>
      <c r="P74" s="82">
        <v>3038471714.22616</v>
      </c>
      <c r="Q74" s="82">
        <v>2541066306.0785899</v>
      </c>
      <c r="R74" s="82">
        <v>1862085852.1777799</v>
      </c>
    </row>
    <row r="75" spans="11:18" x14ac:dyDescent="0.25">
      <c r="K75" s="64">
        <f t="shared" si="2"/>
        <v>43799</v>
      </c>
      <c r="L75" s="82">
        <f>SUMIF('Covered Bond Series'!$G$5:$G$58,"&gt;" &amp; 'Amortisation Profiles'!K75,'Covered Bond Series'!$E$5:$E$58)</f>
        <v>1868000000</v>
      </c>
      <c r="N75" s="64">
        <f t="shared" si="3"/>
        <v>43799</v>
      </c>
      <c r="O75" s="82">
        <v>3388284753.7936001</v>
      </c>
      <c r="P75" s="82">
        <v>3011609544.3085299</v>
      </c>
      <c r="Q75" s="82">
        <v>2512084586.3536601</v>
      </c>
      <c r="R75" s="82">
        <v>1832572664.8939199</v>
      </c>
    </row>
    <row r="76" spans="11:18" x14ac:dyDescent="0.25">
      <c r="K76" s="64">
        <f t="shared" si="2"/>
        <v>43830</v>
      </c>
      <c r="L76" s="82">
        <f>SUMIF('Covered Bond Series'!$G$5:$G$58,"&gt;" &amp; 'Amortisation Profiles'!K76,'Covered Bond Series'!$E$5:$E$58)</f>
        <v>1868000000</v>
      </c>
      <c r="N76" s="64">
        <f t="shared" si="3"/>
        <v>43830</v>
      </c>
      <c r="O76" s="82">
        <v>3364334916.7448001</v>
      </c>
      <c r="P76" s="82">
        <v>2985292059.4273801</v>
      </c>
      <c r="Q76" s="82">
        <v>2483689000.9798002</v>
      </c>
      <c r="R76" s="82">
        <v>1803712858.3399401</v>
      </c>
    </row>
    <row r="77" spans="11:18" x14ac:dyDescent="0.25">
      <c r="K77" s="64">
        <f t="shared" si="2"/>
        <v>43861</v>
      </c>
      <c r="L77" s="82">
        <f>SUMIF('Covered Bond Series'!$G$5:$G$58,"&gt;" &amp; 'Amortisation Profiles'!K77,'Covered Bond Series'!$E$5:$E$58)</f>
        <v>1868000000</v>
      </c>
      <c r="N77" s="64">
        <f t="shared" si="3"/>
        <v>43861</v>
      </c>
      <c r="O77" s="82">
        <v>3340563875.4081001</v>
      </c>
      <c r="P77" s="82">
        <v>2959212977.1005602</v>
      </c>
      <c r="Q77" s="82">
        <v>2455621376.0932598</v>
      </c>
      <c r="R77" s="82">
        <v>1775312596.4890599</v>
      </c>
    </row>
    <row r="78" spans="11:18" x14ac:dyDescent="0.25">
      <c r="K78" s="64">
        <f t="shared" si="2"/>
        <v>43890</v>
      </c>
      <c r="L78" s="82">
        <f>SUMIF('Covered Bond Series'!$G$5:$G$58,"&gt;" &amp; 'Amortisation Profiles'!K78,'Covered Bond Series'!$E$5:$E$58)</f>
        <v>1868000000</v>
      </c>
      <c r="N78" s="64">
        <f t="shared" si="3"/>
        <v>43890</v>
      </c>
      <c r="O78" s="82">
        <v>3316820979.4912</v>
      </c>
      <c r="P78" s="82">
        <v>2933238072.8425002</v>
      </c>
      <c r="Q78" s="82">
        <v>2427768602.3048801</v>
      </c>
      <c r="R78" s="82">
        <v>1747285858.82794</v>
      </c>
    </row>
    <row r="79" spans="11:18" x14ac:dyDescent="0.25">
      <c r="K79" s="64">
        <f t="shared" si="2"/>
        <v>43921</v>
      </c>
      <c r="L79" s="82">
        <f>SUMIF('Covered Bond Series'!$G$5:$G$58,"&gt;" &amp; 'Amortisation Profiles'!K79,'Covered Bond Series'!$E$5:$E$58)</f>
        <v>1868000000</v>
      </c>
      <c r="N79" s="64">
        <f t="shared" si="3"/>
        <v>43921</v>
      </c>
      <c r="O79" s="82">
        <v>3292260075.4812002</v>
      </c>
      <c r="P79" s="82">
        <v>2906619993.1570401</v>
      </c>
      <c r="Q79" s="82">
        <v>2399512561.3702898</v>
      </c>
      <c r="R79" s="82">
        <v>1719186299.5393701</v>
      </c>
    </row>
    <row r="80" spans="11:18" x14ac:dyDescent="0.25">
      <c r="K80" s="64">
        <f t="shared" si="2"/>
        <v>43951</v>
      </c>
      <c r="L80" s="82">
        <f>SUMIF('Covered Bond Series'!$G$5:$G$58,"&gt;" &amp; 'Amortisation Profiles'!K80,'Covered Bond Series'!$E$5:$E$58)</f>
        <v>1868000000</v>
      </c>
      <c r="N80" s="64">
        <f t="shared" si="3"/>
        <v>43951</v>
      </c>
      <c r="O80" s="82">
        <v>3268547710.1768999</v>
      </c>
      <c r="P80" s="82">
        <v>2880831047.8468399</v>
      </c>
      <c r="Q80" s="82">
        <v>2372069202.42488</v>
      </c>
      <c r="R80" s="82">
        <v>1691883714.66222</v>
      </c>
    </row>
    <row r="81" spans="11:18" x14ac:dyDescent="0.25">
      <c r="K81" s="64">
        <f t="shared" si="2"/>
        <v>43982</v>
      </c>
      <c r="L81" s="82">
        <f>SUMIF('Covered Bond Series'!$G$5:$G$58,"&gt;" &amp; 'Amortisation Profiles'!K81,'Covered Bond Series'!$E$5:$E$58)</f>
        <v>1868000000</v>
      </c>
      <c r="N81" s="64">
        <f t="shared" si="3"/>
        <v>43982</v>
      </c>
      <c r="O81" s="82">
        <v>3244856056.5425</v>
      </c>
      <c r="P81" s="82">
        <v>2855138866.2193699</v>
      </c>
      <c r="Q81" s="82">
        <v>2344831263.4129901</v>
      </c>
      <c r="R81" s="82">
        <v>1664937722.5646801</v>
      </c>
    </row>
    <row r="82" spans="11:18" x14ac:dyDescent="0.25">
      <c r="K82" s="64">
        <f t="shared" si="2"/>
        <v>44012</v>
      </c>
      <c r="L82" s="82">
        <f>SUMIF('Covered Bond Series'!$G$5:$G$58,"&gt;" &amp; 'Amortisation Profiles'!K82,'Covered Bond Series'!$E$5:$E$58)</f>
        <v>1268000000</v>
      </c>
      <c r="N82" s="64">
        <f t="shared" si="3"/>
        <v>44012</v>
      </c>
      <c r="O82" s="82">
        <v>3221139162.2571998</v>
      </c>
      <c r="P82" s="82">
        <v>2829502797.1394601</v>
      </c>
      <c r="Q82" s="82">
        <v>2317764364.3271298</v>
      </c>
      <c r="R82" s="82">
        <v>1638320709.67028</v>
      </c>
    </row>
    <row r="83" spans="11:18" x14ac:dyDescent="0.25">
      <c r="K83" s="64">
        <f t="shared" si="2"/>
        <v>44043</v>
      </c>
      <c r="L83" s="82">
        <f>SUMIF('Covered Bond Series'!$G$5:$G$58,"&gt;" &amp; 'Amortisation Profiles'!K83,'Covered Bond Series'!$E$5:$E$58)</f>
        <v>1268000000</v>
      </c>
      <c r="N83" s="64">
        <f t="shared" si="3"/>
        <v>44043</v>
      </c>
      <c r="O83" s="82">
        <v>3197273896.3649001</v>
      </c>
      <c r="P83" s="82">
        <v>2803814780.8863702</v>
      </c>
      <c r="Q83" s="82">
        <v>2290779399.3680902</v>
      </c>
      <c r="R83" s="82">
        <v>1611967016.1166201</v>
      </c>
    </row>
    <row r="84" spans="11:18" x14ac:dyDescent="0.25">
      <c r="K84" s="64">
        <f t="shared" si="2"/>
        <v>44074</v>
      </c>
      <c r="L84" s="82">
        <f>SUMIF('Covered Bond Series'!$G$5:$G$58,"&gt;" &amp; 'Amortisation Profiles'!K84,'Covered Bond Series'!$E$5:$E$58)</f>
        <v>1268000000</v>
      </c>
      <c r="N84" s="64">
        <f t="shared" si="3"/>
        <v>44074</v>
      </c>
      <c r="O84" s="82">
        <v>3173260934.9805002</v>
      </c>
      <c r="P84" s="82">
        <v>2778075879.3645902</v>
      </c>
      <c r="Q84" s="82">
        <v>2263877098.0220199</v>
      </c>
      <c r="R84" s="82">
        <v>1585875063.20489</v>
      </c>
    </row>
    <row r="85" spans="11:18" x14ac:dyDescent="0.25">
      <c r="K85" s="64">
        <f t="shared" si="2"/>
        <v>44104</v>
      </c>
      <c r="L85" s="82">
        <f>SUMIF('Covered Bond Series'!$G$5:$G$58,"&gt;" &amp; 'Amortisation Profiles'!K85,'Covered Bond Series'!$E$5:$E$58)</f>
        <v>1268000000</v>
      </c>
      <c r="N85" s="64">
        <f t="shared" si="3"/>
        <v>44104</v>
      </c>
      <c r="O85" s="82">
        <v>3149445711.1276999</v>
      </c>
      <c r="P85" s="82">
        <v>2752588456.8441501</v>
      </c>
      <c r="Q85" s="82">
        <v>2237303083.6491599</v>
      </c>
      <c r="R85" s="82">
        <v>1560214058.3496301</v>
      </c>
    </row>
    <row r="86" spans="11:18" x14ac:dyDescent="0.25">
      <c r="K86" s="64">
        <f t="shared" si="2"/>
        <v>44135</v>
      </c>
      <c r="L86" s="82">
        <f>SUMIF('Covered Bond Series'!$G$5:$G$58,"&gt;" &amp; 'Amortisation Profiles'!K86,'Covered Bond Series'!$E$5:$E$58)</f>
        <v>1268000000</v>
      </c>
      <c r="N86" s="64">
        <f t="shared" si="3"/>
        <v>44135</v>
      </c>
      <c r="O86" s="82">
        <v>3125781216.0131998</v>
      </c>
      <c r="P86" s="82">
        <v>2727310433.7973499</v>
      </c>
      <c r="Q86" s="82">
        <v>2211021193.1094298</v>
      </c>
      <c r="R86" s="82">
        <v>1534954522.90956</v>
      </c>
    </row>
    <row r="87" spans="11:18" x14ac:dyDescent="0.25">
      <c r="K87" s="64">
        <f t="shared" si="2"/>
        <v>44165</v>
      </c>
      <c r="L87" s="82">
        <f>SUMIF('Covered Bond Series'!$G$5:$G$58,"&gt;" &amp; 'Amortisation Profiles'!K87,'Covered Bond Series'!$E$5:$E$58)</f>
        <v>1268000000</v>
      </c>
      <c r="N87" s="64">
        <f t="shared" si="3"/>
        <v>44165</v>
      </c>
      <c r="O87" s="82">
        <v>3101734135.2323999</v>
      </c>
      <c r="P87" s="82">
        <v>2701776414.8861899</v>
      </c>
      <c r="Q87" s="82">
        <v>2184653333.3608098</v>
      </c>
      <c r="R87" s="82">
        <v>1509831149.82094</v>
      </c>
    </row>
    <row r="88" spans="11:18" x14ac:dyDescent="0.25">
      <c r="K88" s="64">
        <f t="shared" si="2"/>
        <v>44196</v>
      </c>
      <c r="L88" s="82">
        <f>SUMIF('Covered Bond Series'!$G$5:$G$58,"&gt;" &amp; 'Amortisation Profiles'!K88,'Covered Bond Series'!$E$5:$E$58)</f>
        <v>1268000000</v>
      </c>
      <c r="N88" s="64">
        <f t="shared" si="3"/>
        <v>44196</v>
      </c>
      <c r="O88" s="82">
        <v>3077474608.763</v>
      </c>
      <c r="P88" s="82">
        <v>2676135839.4679899</v>
      </c>
      <c r="Q88" s="82">
        <v>2158321189.7098899</v>
      </c>
      <c r="R88" s="82">
        <v>1484927211.53598</v>
      </c>
    </row>
    <row r="89" spans="11:18" x14ac:dyDescent="0.25">
      <c r="K89" s="64">
        <f t="shared" si="2"/>
        <v>44227</v>
      </c>
      <c r="L89" s="82">
        <f>SUMIF('Covered Bond Series'!$G$5:$G$58,"&gt;" &amp; 'Amortisation Profiles'!K89,'Covered Bond Series'!$E$5:$E$58)</f>
        <v>1268000000</v>
      </c>
      <c r="N89" s="64">
        <f t="shared" si="3"/>
        <v>44227</v>
      </c>
      <c r="O89" s="82">
        <v>3053907214.4752002</v>
      </c>
      <c r="P89" s="82">
        <v>2651174739.7355099</v>
      </c>
      <c r="Q89" s="82">
        <v>2132657269.7446101</v>
      </c>
      <c r="R89" s="82">
        <v>1460674344.4094</v>
      </c>
    </row>
    <row r="90" spans="11:18" x14ac:dyDescent="0.25">
      <c r="K90" s="64">
        <f t="shared" si="2"/>
        <v>44255</v>
      </c>
      <c r="L90" s="82">
        <f>SUMIF('Covered Bond Series'!$G$5:$G$58,"&gt;" &amp; 'Amortisation Profiles'!K90,'Covered Bond Series'!$E$5:$E$58)</f>
        <v>1268000000</v>
      </c>
      <c r="N90" s="64">
        <f t="shared" si="3"/>
        <v>44255</v>
      </c>
      <c r="O90" s="82">
        <v>3030487496.0992999</v>
      </c>
      <c r="P90" s="82">
        <v>2626418030.69098</v>
      </c>
      <c r="Q90" s="82">
        <v>2107275703.2209499</v>
      </c>
      <c r="R90" s="82">
        <v>1436802039.96896</v>
      </c>
    </row>
    <row r="91" spans="11:18" x14ac:dyDescent="0.25">
      <c r="K91" s="64">
        <f t="shared" si="2"/>
        <v>44286</v>
      </c>
      <c r="L91" s="82">
        <f>SUMIF('Covered Bond Series'!$G$5:$G$58,"&gt;" &amp; 'Amortisation Profiles'!K91,'Covered Bond Series'!$E$5:$E$58)</f>
        <v>1268000000</v>
      </c>
      <c r="N91" s="64">
        <f t="shared" si="3"/>
        <v>44286</v>
      </c>
      <c r="O91" s="82">
        <v>3007366368.4475002</v>
      </c>
      <c r="P91" s="82">
        <v>2601995450.0351801</v>
      </c>
      <c r="Q91" s="82">
        <v>2082278600.9374499</v>
      </c>
      <c r="R91" s="82">
        <v>1413375809.5787499</v>
      </c>
    </row>
    <row r="92" spans="11:18" x14ac:dyDescent="0.25">
      <c r="K92" s="64">
        <f t="shared" si="2"/>
        <v>44316</v>
      </c>
      <c r="L92" s="82">
        <f>SUMIF('Covered Bond Series'!$G$5:$G$58,"&gt;" &amp; 'Amortisation Profiles'!K92,'Covered Bond Series'!$E$5:$E$58)</f>
        <v>1268000000</v>
      </c>
      <c r="N92" s="64">
        <f t="shared" si="3"/>
        <v>44316</v>
      </c>
      <c r="O92" s="82">
        <v>2982072230.8881998</v>
      </c>
      <c r="P92" s="82">
        <v>2575770662.7215199</v>
      </c>
      <c r="Q92" s="82">
        <v>2055958241.7059</v>
      </c>
      <c r="R92" s="82">
        <v>1389237026.2361</v>
      </c>
    </row>
    <row r="93" spans="11:18" x14ac:dyDescent="0.25">
      <c r="K93" s="64">
        <f t="shared" si="2"/>
        <v>44347</v>
      </c>
      <c r="L93" s="82">
        <f>SUMIF('Covered Bond Series'!$G$5:$G$58,"&gt;" &amp; 'Amortisation Profiles'!K93,'Covered Bond Series'!$E$5:$E$58)</f>
        <v>1268000000</v>
      </c>
      <c r="N93" s="64">
        <f t="shared" si="3"/>
        <v>44347</v>
      </c>
      <c r="O93" s="82">
        <v>2958466034.3372998</v>
      </c>
      <c r="P93" s="82">
        <v>2551082249.69063</v>
      </c>
      <c r="Q93" s="82">
        <v>2030983299.5762601</v>
      </c>
      <c r="R93" s="82">
        <v>1366191737.0315199</v>
      </c>
    </row>
    <row r="94" spans="11:18" x14ac:dyDescent="0.25">
      <c r="K94" s="64">
        <f t="shared" si="2"/>
        <v>44377</v>
      </c>
      <c r="L94" s="82">
        <f>SUMIF('Covered Bond Series'!$G$5:$G$58,"&gt;" &amp; 'Amortisation Profiles'!K94,'Covered Bond Series'!$E$5:$E$58)</f>
        <v>1268000000</v>
      </c>
      <c r="N94" s="64">
        <f t="shared" si="3"/>
        <v>44377</v>
      </c>
      <c r="O94" s="82">
        <v>2935017796.4408002</v>
      </c>
      <c r="P94" s="82">
        <v>2526605585.35887</v>
      </c>
      <c r="Q94" s="82">
        <v>2006291981.7843499</v>
      </c>
      <c r="R94" s="82">
        <v>1343515499.4930999</v>
      </c>
    </row>
    <row r="95" spans="11:18" x14ac:dyDescent="0.25">
      <c r="K95" s="64">
        <f t="shared" si="2"/>
        <v>44408</v>
      </c>
      <c r="L95" s="82">
        <f>SUMIF('Covered Bond Series'!$G$5:$G$58,"&gt;" &amp; 'Amortisation Profiles'!K95,'Covered Bond Series'!$E$5:$E$58)</f>
        <v>1268000000</v>
      </c>
      <c r="N95" s="64">
        <f t="shared" si="3"/>
        <v>44408</v>
      </c>
      <c r="O95" s="82">
        <v>2911380573.6483998</v>
      </c>
      <c r="P95" s="82">
        <v>2502041635.3684201</v>
      </c>
      <c r="Q95" s="82">
        <v>1981645712.33146</v>
      </c>
      <c r="R95" s="82">
        <v>1321045564.50652</v>
      </c>
    </row>
    <row r="96" spans="11:18" x14ac:dyDescent="0.25">
      <c r="K96" s="64">
        <f t="shared" si="2"/>
        <v>44439</v>
      </c>
      <c r="L96" s="82">
        <f>SUMIF('Covered Bond Series'!$G$5:$G$58,"&gt;" &amp; 'Amortisation Profiles'!K96,'Covered Bond Series'!$E$5:$E$58)</f>
        <v>1268000000</v>
      </c>
      <c r="N96" s="64">
        <f t="shared" si="3"/>
        <v>44439</v>
      </c>
      <c r="O96" s="82">
        <v>2888491648.4180002</v>
      </c>
      <c r="P96" s="82">
        <v>2478195182.0883999</v>
      </c>
      <c r="Q96" s="82">
        <v>1957680350.45345</v>
      </c>
      <c r="R96" s="82">
        <v>1299202385.34091</v>
      </c>
    </row>
    <row r="97" spans="11:18" x14ac:dyDescent="0.25">
      <c r="K97" s="64">
        <f t="shared" si="2"/>
        <v>44469</v>
      </c>
      <c r="L97" s="82">
        <f>SUMIF('Covered Bond Series'!$G$5:$G$58,"&gt;" &amp; 'Amortisation Profiles'!K97,'Covered Bond Series'!$E$5:$E$58)</f>
        <v>1268000000</v>
      </c>
      <c r="N97" s="64">
        <f t="shared" si="3"/>
        <v>44469</v>
      </c>
      <c r="O97" s="82">
        <v>2863907149.3529</v>
      </c>
      <c r="P97" s="82">
        <v>2452969594.5069399</v>
      </c>
      <c r="Q97" s="82">
        <v>1932739099.5240901</v>
      </c>
      <c r="R97" s="82">
        <v>1276884168.9129601</v>
      </c>
    </row>
    <row r="98" spans="11:18" x14ac:dyDescent="0.25">
      <c r="K98" s="64">
        <f t="shared" si="2"/>
        <v>44500</v>
      </c>
      <c r="L98" s="82">
        <f>SUMIF('Covered Bond Series'!$G$5:$G$58,"&gt;" &amp; 'Amortisation Profiles'!K98,'Covered Bond Series'!$E$5:$E$58)</f>
        <v>1268000000</v>
      </c>
      <c r="N98" s="64">
        <f t="shared" si="3"/>
        <v>44500</v>
      </c>
      <c r="O98" s="82">
        <v>2841035365.6550999</v>
      </c>
      <c r="P98" s="82">
        <v>2429286354.5286398</v>
      </c>
      <c r="Q98" s="82">
        <v>1909125914.07266</v>
      </c>
      <c r="R98" s="82">
        <v>1255613813.61624</v>
      </c>
    </row>
    <row r="99" spans="11:18" x14ac:dyDescent="0.25">
      <c r="K99" s="64">
        <f t="shared" si="2"/>
        <v>44530</v>
      </c>
      <c r="L99" s="82">
        <f>SUMIF('Covered Bond Series'!$G$5:$G$58,"&gt;" &amp; 'Amortisation Profiles'!K99,'Covered Bond Series'!$E$5:$E$58)</f>
        <v>1268000000</v>
      </c>
      <c r="N99" s="64">
        <f t="shared" si="3"/>
        <v>44530</v>
      </c>
      <c r="O99" s="82">
        <v>2818467379.7895999</v>
      </c>
      <c r="P99" s="82">
        <v>2405935183.6517301</v>
      </c>
      <c r="Q99" s="82">
        <v>1885882275.9981899</v>
      </c>
      <c r="R99" s="82">
        <v>1234750849.5434301</v>
      </c>
    </row>
    <row r="100" spans="11:18" x14ac:dyDescent="0.25">
      <c r="K100" s="64">
        <f t="shared" si="2"/>
        <v>44561</v>
      </c>
      <c r="L100" s="82">
        <f>SUMIF('Covered Bond Series'!$G$5:$G$58,"&gt;" &amp; 'Amortisation Profiles'!K100,'Covered Bond Series'!$E$5:$E$58)</f>
        <v>1268000000</v>
      </c>
      <c r="N100" s="64">
        <f t="shared" si="3"/>
        <v>44561</v>
      </c>
      <c r="O100" s="82">
        <v>2796318183.5784998</v>
      </c>
      <c r="P100" s="82">
        <v>2383012588.5061798</v>
      </c>
      <c r="Q100" s="82">
        <v>1863081213.9474199</v>
      </c>
      <c r="R100" s="82">
        <v>1214338552.40044</v>
      </c>
    </row>
    <row r="101" spans="11:18" x14ac:dyDescent="0.25">
      <c r="K101" s="64">
        <f t="shared" si="2"/>
        <v>44592</v>
      </c>
      <c r="L101" s="82">
        <f>SUMIF('Covered Bond Series'!$G$5:$G$58,"&gt;" &amp; 'Amortisation Profiles'!K101,'Covered Bond Series'!$E$5:$E$58)</f>
        <v>1268000000</v>
      </c>
      <c r="N101" s="64">
        <f t="shared" si="3"/>
        <v>44592</v>
      </c>
      <c r="O101" s="82">
        <v>2773214883.9229002</v>
      </c>
      <c r="P101" s="82">
        <v>2359348589.3319602</v>
      </c>
      <c r="Q101" s="82">
        <v>1839807377.49595</v>
      </c>
      <c r="R101" s="82">
        <v>1193778065.49312</v>
      </c>
    </row>
    <row r="102" spans="11:18" x14ac:dyDescent="0.25">
      <c r="K102" s="64">
        <f t="shared" si="2"/>
        <v>44620</v>
      </c>
      <c r="L102" s="82">
        <f>SUMIF('Covered Bond Series'!$G$5:$G$58,"&gt;" &amp; 'Amortisation Profiles'!K102,'Covered Bond Series'!$E$5:$E$58)</f>
        <v>1268000000</v>
      </c>
      <c r="N102" s="64">
        <f t="shared" si="3"/>
        <v>44620</v>
      </c>
      <c r="O102" s="82">
        <v>2751137698.7483001</v>
      </c>
      <c r="P102" s="82">
        <v>2336628970.3235898</v>
      </c>
      <c r="Q102" s="82">
        <v>1817376027.733</v>
      </c>
      <c r="R102" s="82">
        <v>1173922093.36836</v>
      </c>
    </row>
    <row r="103" spans="11:18" x14ac:dyDescent="0.25">
      <c r="K103" s="64">
        <f t="shared" si="2"/>
        <v>44651</v>
      </c>
      <c r="L103" s="82">
        <f>SUMIF('Covered Bond Series'!$G$5:$G$58,"&gt;" &amp; 'Amortisation Profiles'!K103,'Covered Bond Series'!$E$5:$E$58)</f>
        <v>1268000000</v>
      </c>
      <c r="N103" s="64">
        <f t="shared" si="3"/>
        <v>44651</v>
      </c>
      <c r="O103" s="82">
        <v>2728967092.2585001</v>
      </c>
      <c r="P103" s="82">
        <v>2313899897.4730701</v>
      </c>
      <c r="Q103" s="82">
        <v>1795041111.3252499</v>
      </c>
      <c r="R103" s="82">
        <v>1154282530.76807</v>
      </c>
    </row>
    <row r="104" spans="11:18" x14ac:dyDescent="0.25">
      <c r="K104" s="64">
        <f t="shared" si="2"/>
        <v>44681</v>
      </c>
      <c r="L104" s="82">
        <f>SUMIF('Covered Bond Series'!$G$5:$G$58,"&gt;" &amp; 'Amortisation Profiles'!K104,'Covered Bond Series'!$E$5:$E$58)</f>
        <v>1268000000</v>
      </c>
      <c r="N104" s="64">
        <f t="shared" si="3"/>
        <v>44681</v>
      </c>
      <c r="O104" s="82">
        <v>2706575148.6684999</v>
      </c>
      <c r="P104" s="82">
        <v>2291053325.2224998</v>
      </c>
      <c r="Q104" s="82">
        <v>1772718693.72773</v>
      </c>
      <c r="R104" s="82">
        <v>1134803823.5581999</v>
      </c>
    </row>
    <row r="105" spans="11:18" x14ac:dyDescent="0.25">
      <c r="K105" s="64">
        <f t="shared" si="2"/>
        <v>44712</v>
      </c>
      <c r="L105" s="82">
        <f>SUMIF('Covered Bond Series'!$G$5:$G$58,"&gt;" &amp; 'Amortisation Profiles'!K105,'Covered Bond Series'!$E$5:$E$58)</f>
        <v>1268000000</v>
      </c>
      <c r="N105" s="64">
        <f t="shared" si="3"/>
        <v>44712</v>
      </c>
      <c r="O105" s="82">
        <v>2684579520.1956</v>
      </c>
      <c r="P105" s="82">
        <v>2268611974.5952702</v>
      </c>
      <c r="Q105" s="82">
        <v>1750812510.3101001</v>
      </c>
      <c r="R105" s="82">
        <v>1115742172.26478</v>
      </c>
    </row>
    <row r="106" spans="11:18" x14ac:dyDescent="0.25">
      <c r="K106" s="64">
        <f t="shared" si="2"/>
        <v>44742</v>
      </c>
      <c r="L106" s="82">
        <f>SUMIF('Covered Bond Series'!$G$5:$G$58,"&gt;" &amp; 'Amortisation Profiles'!K106,'Covered Bond Series'!$E$5:$E$58)</f>
        <v>1268000000</v>
      </c>
      <c r="N106" s="64">
        <f t="shared" si="3"/>
        <v>44742</v>
      </c>
      <c r="O106" s="82">
        <v>2663013495.3959999</v>
      </c>
      <c r="P106" s="82">
        <v>2246602066.9781499</v>
      </c>
      <c r="Q106" s="82">
        <v>1729339931.42957</v>
      </c>
      <c r="R106" s="82">
        <v>1097104052.32671</v>
      </c>
    </row>
    <row r="107" spans="11:18" x14ac:dyDescent="0.25">
      <c r="K107" s="64">
        <f t="shared" si="2"/>
        <v>44773</v>
      </c>
      <c r="L107" s="82">
        <f>SUMIF('Covered Bond Series'!$G$5:$G$58,"&gt;" &amp; 'Amortisation Profiles'!K107,'Covered Bond Series'!$E$5:$E$58)</f>
        <v>1268000000</v>
      </c>
      <c r="N107" s="64">
        <f t="shared" si="3"/>
        <v>44773</v>
      </c>
      <c r="O107" s="82">
        <v>2641011151.0219002</v>
      </c>
      <c r="P107" s="82">
        <v>2224292313.5187998</v>
      </c>
      <c r="Q107" s="82">
        <v>1707736541.05673</v>
      </c>
      <c r="R107" s="82">
        <v>1078528342.8714199</v>
      </c>
    </row>
    <row r="108" spans="11:18" x14ac:dyDescent="0.25">
      <c r="K108" s="64">
        <f t="shared" si="2"/>
        <v>44804</v>
      </c>
      <c r="L108" s="82">
        <f>SUMIF('Covered Bond Series'!$G$5:$G$58,"&gt;" &amp; 'Amortisation Profiles'!K108,'Covered Bond Series'!$E$5:$E$58)</f>
        <v>1268000000</v>
      </c>
      <c r="N108" s="64">
        <f t="shared" si="3"/>
        <v>44804</v>
      </c>
      <c r="O108" s="82">
        <v>2619540762.4148998</v>
      </c>
      <c r="P108" s="82">
        <v>2202498525.18786</v>
      </c>
      <c r="Q108" s="82">
        <v>1686628485.9251699</v>
      </c>
      <c r="R108" s="82">
        <v>1060408901.0696</v>
      </c>
    </row>
    <row r="109" spans="11:18" x14ac:dyDescent="0.25">
      <c r="K109" s="64">
        <f t="shared" si="2"/>
        <v>44834</v>
      </c>
      <c r="L109" s="82">
        <f>SUMIF('Covered Bond Series'!$G$5:$G$58,"&gt;" &amp; 'Amortisation Profiles'!K109,'Covered Bond Series'!$E$5:$E$58)</f>
        <v>1268000000</v>
      </c>
      <c r="N109" s="64">
        <f t="shared" si="3"/>
        <v>44834</v>
      </c>
      <c r="O109" s="82">
        <v>2598595720.7502999</v>
      </c>
      <c r="P109" s="82">
        <v>2181212729.6170998</v>
      </c>
      <c r="Q109" s="82">
        <v>1666006236.63361</v>
      </c>
      <c r="R109" s="82">
        <v>1042734632.95784</v>
      </c>
    </row>
    <row r="110" spans="11:18" x14ac:dyDescent="0.25">
      <c r="K110" s="64">
        <f t="shared" si="2"/>
        <v>44865</v>
      </c>
      <c r="L110" s="82">
        <f>SUMIF('Covered Bond Series'!$G$5:$G$58,"&gt;" &amp; 'Amortisation Profiles'!K110,'Covered Bond Series'!$E$5:$E$58)</f>
        <v>1268000000</v>
      </c>
      <c r="N110" s="64">
        <f t="shared" si="3"/>
        <v>44865</v>
      </c>
      <c r="O110" s="82">
        <v>2577539341.2877002</v>
      </c>
      <c r="P110" s="82">
        <v>2159899017.9690599</v>
      </c>
      <c r="Q110" s="82">
        <v>1645458147.8972399</v>
      </c>
      <c r="R110" s="82">
        <v>1025244051.13866</v>
      </c>
    </row>
    <row r="111" spans="11:18" x14ac:dyDescent="0.25">
      <c r="K111" s="64">
        <f t="shared" si="2"/>
        <v>44895</v>
      </c>
      <c r="L111" s="82">
        <f>SUMIF('Covered Bond Series'!$G$5:$G$58,"&gt;" &amp; 'Amortisation Profiles'!K111,'Covered Bond Series'!$E$5:$E$58)</f>
        <v>1268000000</v>
      </c>
      <c r="N111" s="64">
        <f t="shared" si="3"/>
        <v>44895</v>
      </c>
      <c r="O111" s="82">
        <v>2556590605.8326001</v>
      </c>
      <c r="P111" s="82">
        <v>2138740890.1049299</v>
      </c>
      <c r="Q111" s="82">
        <v>1625123460.8281901</v>
      </c>
      <c r="R111" s="82">
        <v>1008022021.34905</v>
      </c>
    </row>
    <row r="112" spans="11:18" x14ac:dyDescent="0.25">
      <c r="K112" s="64">
        <f t="shared" si="2"/>
        <v>44926</v>
      </c>
      <c r="L112" s="82">
        <f>SUMIF('Covered Bond Series'!$G$5:$G$58,"&gt;" &amp; 'Amortisation Profiles'!K112,'Covered Bond Series'!$E$5:$E$58)</f>
        <v>1268000000</v>
      </c>
      <c r="N112" s="64">
        <f t="shared" si="3"/>
        <v>44926</v>
      </c>
      <c r="O112" s="82">
        <v>2536195105.1831999</v>
      </c>
      <c r="P112" s="82">
        <v>2118109867.7237501</v>
      </c>
      <c r="Q112" s="82">
        <v>1605282477.72738</v>
      </c>
      <c r="R112" s="82">
        <v>991238967.48273003</v>
      </c>
    </row>
    <row r="113" spans="11:18" x14ac:dyDescent="0.25">
      <c r="K113" s="64">
        <f t="shared" si="2"/>
        <v>44957</v>
      </c>
      <c r="L113" s="82">
        <f>SUMIF('Covered Bond Series'!$G$5:$G$58,"&gt;" &amp; 'Amortisation Profiles'!K113,'Covered Bond Series'!$E$5:$E$58)</f>
        <v>768000000</v>
      </c>
      <c r="N113" s="64">
        <f t="shared" si="3"/>
        <v>44957</v>
      </c>
      <c r="O113" s="82">
        <v>2515369451.3270998</v>
      </c>
      <c r="P113" s="82">
        <v>2097183562.6092</v>
      </c>
      <c r="Q113" s="82">
        <v>1585310079.9311199</v>
      </c>
      <c r="R113" s="82">
        <v>974505657.81806803</v>
      </c>
    </row>
    <row r="114" spans="11:18" x14ac:dyDescent="0.25">
      <c r="K114" s="64">
        <f t="shared" si="2"/>
        <v>44985</v>
      </c>
      <c r="L114" s="82">
        <f>SUMIF('Covered Bond Series'!$G$5:$G$58,"&gt;" &amp; 'Amortisation Profiles'!K114,'Covered Bond Series'!$E$5:$E$58)</f>
        <v>768000000</v>
      </c>
      <c r="N114" s="64">
        <f t="shared" si="3"/>
        <v>44985</v>
      </c>
      <c r="O114" s="82">
        <v>2495493716.8189998</v>
      </c>
      <c r="P114" s="82">
        <v>2077112326.6261699</v>
      </c>
      <c r="Q114" s="82">
        <v>1566074986.6005001</v>
      </c>
      <c r="R114" s="82">
        <v>958353954.910074</v>
      </c>
    </row>
    <row r="115" spans="11:18" x14ac:dyDescent="0.25">
      <c r="K115" s="64">
        <f t="shared" si="2"/>
        <v>45016</v>
      </c>
      <c r="L115" s="82">
        <f>SUMIF('Covered Bond Series'!$G$5:$G$58,"&gt;" &amp; 'Amortisation Profiles'!K115,'Covered Bond Series'!$E$5:$E$58)</f>
        <v>768000000</v>
      </c>
      <c r="N115" s="64">
        <f t="shared" si="3"/>
        <v>45016</v>
      </c>
      <c r="O115" s="82">
        <v>2475081643.132</v>
      </c>
      <c r="P115" s="82">
        <v>2056657012.96211</v>
      </c>
      <c r="Q115" s="82">
        <v>1546639989.1972401</v>
      </c>
      <c r="R115" s="82">
        <v>942205996.29084301</v>
      </c>
    </row>
    <row r="116" spans="11:18" x14ac:dyDescent="0.25">
      <c r="K116" s="64">
        <f t="shared" si="2"/>
        <v>45046</v>
      </c>
      <c r="L116" s="82">
        <f>SUMIF('Covered Bond Series'!$G$5:$G$58,"&gt;" &amp; 'Amortisation Profiles'!K116,'Covered Bond Series'!$E$5:$E$58)</f>
        <v>768000000</v>
      </c>
      <c r="N116" s="64">
        <f t="shared" si="3"/>
        <v>45046</v>
      </c>
      <c r="O116" s="82">
        <v>2455047836.4763999</v>
      </c>
      <c r="P116" s="82">
        <v>2036578429.32727</v>
      </c>
      <c r="Q116" s="82">
        <v>1527577660.1793799</v>
      </c>
      <c r="R116" s="82">
        <v>926409860.77681994</v>
      </c>
    </row>
    <row r="117" spans="11:18" x14ac:dyDescent="0.25">
      <c r="K117" s="64">
        <f t="shared" si="2"/>
        <v>45077</v>
      </c>
      <c r="L117" s="82">
        <f>SUMIF('Covered Bond Series'!$G$5:$G$58,"&gt;" &amp; 'Amortisation Profiles'!K117,'Covered Bond Series'!$E$5:$E$58)</f>
        <v>768000000</v>
      </c>
      <c r="N117" s="64">
        <f t="shared" si="3"/>
        <v>45077</v>
      </c>
      <c r="O117" s="82">
        <v>2434715077.1241999</v>
      </c>
      <c r="P117" s="82">
        <v>2016313999.85936</v>
      </c>
      <c r="Q117" s="82">
        <v>1508464585.18385</v>
      </c>
      <c r="R117" s="82">
        <v>910706070.57345498</v>
      </c>
    </row>
    <row r="118" spans="11:18" x14ac:dyDescent="0.25">
      <c r="K118" s="64">
        <f t="shared" si="2"/>
        <v>45107</v>
      </c>
      <c r="L118" s="82">
        <f>SUMIF('Covered Bond Series'!$G$5:$G$58,"&gt;" &amp; 'Amortisation Profiles'!K118,'Covered Bond Series'!$E$5:$E$58)</f>
        <v>768000000</v>
      </c>
      <c r="N118" s="64">
        <f t="shared" si="3"/>
        <v>45107</v>
      </c>
      <c r="O118" s="82">
        <v>2414375906.4351001</v>
      </c>
      <c r="P118" s="82">
        <v>1996106681.67325</v>
      </c>
      <c r="Q118" s="82">
        <v>1489482810.4802001</v>
      </c>
      <c r="R118" s="82">
        <v>895203662.71039402</v>
      </c>
    </row>
    <row r="119" spans="11:18" x14ac:dyDescent="0.25">
      <c r="K119" s="64">
        <f t="shared" si="2"/>
        <v>45138</v>
      </c>
      <c r="L119" s="82">
        <f>SUMIF('Covered Bond Series'!$G$5:$G$58,"&gt;" &amp; 'Amortisation Profiles'!K119,'Covered Bond Series'!$E$5:$E$58)</f>
        <v>768000000</v>
      </c>
      <c r="N119" s="64">
        <f t="shared" si="3"/>
        <v>45138</v>
      </c>
      <c r="O119" s="82">
        <v>2395068797.2979999</v>
      </c>
      <c r="P119" s="82">
        <v>1976813471.2126801</v>
      </c>
      <c r="Q119" s="82">
        <v>1471269505.9445801</v>
      </c>
      <c r="R119" s="82">
        <v>880282019.38391304</v>
      </c>
    </row>
    <row r="120" spans="11:18" x14ac:dyDescent="0.25">
      <c r="K120" s="64">
        <f t="shared" si="2"/>
        <v>45169</v>
      </c>
      <c r="L120" s="82">
        <f>SUMIF('Covered Bond Series'!$G$5:$G$58,"&gt;" &amp; 'Amortisation Profiles'!K120,'Covered Bond Series'!$E$5:$E$58)</f>
        <v>768000000</v>
      </c>
      <c r="N120" s="64">
        <f t="shared" si="3"/>
        <v>45169</v>
      </c>
      <c r="O120" s="82">
        <v>2376263808.2765002</v>
      </c>
      <c r="P120" s="82">
        <v>1957993258.6777101</v>
      </c>
      <c r="Q120" s="82">
        <v>1453491605.21822</v>
      </c>
      <c r="R120" s="82">
        <v>865735781.29549599</v>
      </c>
    </row>
    <row r="121" spans="11:18" x14ac:dyDescent="0.25">
      <c r="K121" s="64">
        <f t="shared" si="2"/>
        <v>45199</v>
      </c>
      <c r="L121" s="82">
        <f>SUMIF('Covered Bond Series'!$G$5:$G$58,"&gt;" &amp; 'Amortisation Profiles'!K121,'Covered Bond Series'!$E$5:$E$58)</f>
        <v>768000000</v>
      </c>
      <c r="N121" s="64">
        <f t="shared" si="3"/>
        <v>45199</v>
      </c>
      <c r="O121" s="82">
        <v>2357362504.6539998</v>
      </c>
      <c r="P121" s="82">
        <v>1939151540.2298701</v>
      </c>
      <c r="Q121" s="82">
        <v>1435779933.59638</v>
      </c>
      <c r="R121" s="82">
        <v>851341808.15250301</v>
      </c>
    </row>
    <row r="122" spans="11:18" x14ac:dyDescent="0.25">
      <c r="K122" s="64">
        <f t="shared" si="2"/>
        <v>45230</v>
      </c>
      <c r="L122" s="82">
        <f>SUMIF('Covered Bond Series'!$G$5:$G$58,"&gt;" &amp; 'Amortisation Profiles'!K122,'Covered Bond Series'!$E$5:$E$58)</f>
        <v>768000000</v>
      </c>
      <c r="N122" s="64">
        <f t="shared" si="3"/>
        <v>45230</v>
      </c>
      <c r="O122" s="82">
        <v>2338861784.8957</v>
      </c>
      <c r="P122" s="82">
        <v>1920696634.91923</v>
      </c>
      <c r="Q122" s="82">
        <v>1418435850.0717299</v>
      </c>
      <c r="R122" s="82">
        <v>837276734.40735197</v>
      </c>
    </row>
    <row r="123" spans="11:18" x14ac:dyDescent="0.25">
      <c r="K123" s="64">
        <f t="shared" si="2"/>
        <v>45260</v>
      </c>
      <c r="L123" s="82">
        <f>SUMIF('Covered Bond Series'!$G$5:$G$58,"&gt;" &amp; 'Amortisation Profiles'!K123,'Covered Bond Series'!$E$5:$E$58)</f>
        <v>768000000</v>
      </c>
      <c r="N123" s="64">
        <f t="shared" si="3"/>
        <v>45260</v>
      </c>
      <c r="O123" s="82">
        <v>2320325834.8878999</v>
      </c>
      <c r="P123" s="82">
        <v>1902269445.95509</v>
      </c>
      <c r="Q123" s="82">
        <v>1401192327.6842799</v>
      </c>
      <c r="R123" s="82">
        <v>823380006.08895195</v>
      </c>
    </row>
    <row r="124" spans="11:18" x14ac:dyDescent="0.25">
      <c r="K124" s="64">
        <f t="shared" si="2"/>
        <v>45291</v>
      </c>
      <c r="L124" s="82">
        <f>SUMIF('Covered Bond Series'!$G$5:$G$58,"&gt;" &amp; 'Amortisation Profiles'!K124,'Covered Bond Series'!$E$5:$E$58)</f>
        <v>768000000</v>
      </c>
      <c r="N124" s="64">
        <f t="shared" si="3"/>
        <v>45291</v>
      </c>
      <c r="O124" s="82">
        <v>2302476174.5809002</v>
      </c>
      <c r="P124" s="82">
        <v>1884460510.6872599</v>
      </c>
      <c r="Q124" s="82">
        <v>1384482764.3057499</v>
      </c>
      <c r="R124" s="82">
        <v>809903661.65449297</v>
      </c>
    </row>
    <row r="125" spans="11:18" x14ac:dyDescent="0.25">
      <c r="K125" s="64">
        <f t="shared" si="2"/>
        <v>45322</v>
      </c>
      <c r="L125" s="82">
        <f>SUMIF('Covered Bond Series'!$G$5:$G$58,"&gt;" &amp; 'Amortisation Profiles'!K125,'Covered Bond Series'!$E$5:$E$58)</f>
        <v>768000000</v>
      </c>
      <c r="N125" s="64">
        <f t="shared" si="3"/>
        <v>45322</v>
      </c>
      <c r="O125" s="82">
        <v>2284518814.1094999</v>
      </c>
      <c r="P125" s="82">
        <v>1866618108.7079999</v>
      </c>
      <c r="Q125" s="82">
        <v>1367825769.8645599</v>
      </c>
      <c r="R125" s="82">
        <v>796562453.96983194</v>
      </c>
    </row>
    <row r="126" spans="11:18" x14ac:dyDescent="0.25">
      <c r="K126" s="64">
        <f t="shared" si="2"/>
        <v>45351</v>
      </c>
      <c r="L126" s="82">
        <f>SUMIF('Covered Bond Series'!$G$5:$G$58,"&gt;" &amp; 'Amortisation Profiles'!K126,'Covered Bond Series'!$E$5:$E$58)</f>
        <v>768000000</v>
      </c>
      <c r="N126" s="64">
        <f t="shared" si="3"/>
        <v>45351</v>
      </c>
      <c r="O126" s="82">
        <v>2266427781.4523001</v>
      </c>
      <c r="P126" s="82">
        <v>1848721365.4619501</v>
      </c>
      <c r="Q126" s="82">
        <v>1351205988.2673299</v>
      </c>
      <c r="R126" s="82">
        <v>783346404.13444901</v>
      </c>
    </row>
    <row r="127" spans="11:18" x14ac:dyDescent="0.25">
      <c r="K127" s="64">
        <f t="shared" si="2"/>
        <v>45382</v>
      </c>
      <c r="L127" s="82">
        <f>SUMIF('Covered Bond Series'!$G$5:$G$58,"&gt;" &amp; 'Amortisation Profiles'!K127,'Covered Bond Series'!$E$5:$E$58)</f>
        <v>768000000</v>
      </c>
      <c r="N127" s="64">
        <f t="shared" si="3"/>
        <v>45382</v>
      </c>
      <c r="O127" s="82">
        <v>2248546814.0581999</v>
      </c>
      <c r="P127" s="82">
        <v>1831050611.8452201</v>
      </c>
      <c r="Q127" s="82">
        <v>1334827802.8923399</v>
      </c>
      <c r="R127" s="82">
        <v>770372512.57902205</v>
      </c>
    </row>
    <row r="128" spans="11:18" x14ac:dyDescent="0.25">
      <c r="K128" s="64">
        <f t="shared" si="2"/>
        <v>45412</v>
      </c>
      <c r="L128" s="82">
        <f>SUMIF('Covered Bond Series'!$G$5:$G$58,"&gt;" &amp; 'Amortisation Profiles'!K128,'Covered Bond Series'!$E$5:$E$58)</f>
        <v>768000000</v>
      </c>
      <c r="N128" s="64">
        <f t="shared" si="3"/>
        <v>45412</v>
      </c>
      <c r="O128" s="82">
        <v>2230739411.4233999</v>
      </c>
      <c r="P128" s="82">
        <v>1813493881.2488799</v>
      </c>
      <c r="Q128" s="82">
        <v>1318608235.46487</v>
      </c>
      <c r="R128" s="82">
        <v>757590570.92952394</v>
      </c>
    </row>
    <row r="129" spans="11:18" x14ac:dyDescent="0.25">
      <c r="K129" s="64">
        <f t="shared" si="2"/>
        <v>45443</v>
      </c>
      <c r="L129" s="82">
        <f>SUMIF('Covered Bond Series'!$G$5:$G$58,"&gt;" &amp; 'Amortisation Profiles'!K129,'Covered Bond Series'!$E$5:$E$58)</f>
        <v>768000000</v>
      </c>
      <c r="N129" s="64">
        <f t="shared" si="3"/>
        <v>45443</v>
      </c>
      <c r="O129" s="82">
        <v>2213038892.4155002</v>
      </c>
      <c r="P129" s="82">
        <v>1796077780.43536</v>
      </c>
      <c r="Q129" s="82">
        <v>1302565657.0054901</v>
      </c>
      <c r="R129" s="82">
        <v>745009212.66612804</v>
      </c>
    </row>
    <row r="130" spans="11:18" x14ac:dyDescent="0.25">
      <c r="K130" s="64">
        <f t="shared" si="2"/>
        <v>45473</v>
      </c>
      <c r="L130" s="82">
        <f>SUMIF('Covered Bond Series'!$G$5:$G$58,"&gt;" &amp; 'Amortisation Profiles'!K130,'Covered Bond Series'!$E$5:$E$58)</f>
        <v>768000000</v>
      </c>
      <c r="N130" s="64">
        <f t="shared" si="3"/>
        <v>45473</v>
      </c>
      <c r="O130" s="82">
        <v>2195339017.2614999</v>
      </c>
      <c r="P130" s="82">
        <v>1778715661.80387</v>
      </c>
      <c r="Q130" s="82">
        <v>1286636319.96064</v>
      </c>
      <c r="R130" s="82">
        <v>732590138.16575694</v>
      </c>
    </row>
    <row r="131" spans="11:18" x14ac:dyDescent="0.25">
      <c r="K131" s="64">
        <f t="shared" si="2"/>
        <v>45504</v>
      </c>
      <c r="L131" s="82">
        <f>SUMIF('Covered Bond Series'!$G$5:$G$58,"&gt;" &amp; 'Amortisation Profiles'!K131,'Covered Bond Series'!$E$5:$E$58)</f>
        <v>768000000</v>
      </c>
      <c r="N131" s="64">
        <f t="shared" si="3"/>
        <v>45504</v>
      </c>
      <c r="O131" s="82">
        <v>2177608979.8568001</v>
      </c>
      <c r="P131" s="82">
        <v>1761382476.2058799</v>
      </c>
      <c r="Q131" s="82">
        <v>1270801570.5555899</v>
      </c>
      <c r="R131" s="82">
        <v>720321281.39922202</v>
      </c>
    </row>
    <row r="132" spans="11:18" x14ac:dyDescent="0.25">
      <c r="K132" s="64">
        <f t="shared" si="2"/>
        <v>45535</v>
      </c>
      <c r="L132" s="82">
        <f>SUMIF('Covered Bond Series'!$G$5:$G$58,"&gt;" &amp; 'Amortisation Profiles'!K132,'Covered Bond Series'!$E$5:$E$58)</f>
        <v>768000000</v>
      </c>
      <c r="N132" s="64">
        <f t="shared" si="3"/>
        <v>45535</v>
      </c>
      <c r="O132" s="82">
        <v>2159943307.3362002</v>
      </c>
      <c r="P132" s="82">
        <v>1744154546.8254199</v>
      </c>
      <c r="Q132" s="82">
        <v>1255115896.7659099</v>
      </c>
      <c r="R132" s="82">
        <v>708232049.06624103</v>
      </c>
    </row>
    <row r="133" spans="11:18" x14ac:dyDescent="0.25">
      <c r="K133" s="64">
        <f t="shared" si="2"/>
        <v>45565</v>
      </c>
      <c r="L133" s="82">
        <f>SUMIF('Covered Bond Series'!$G$5:$G$58,"&gt;" &amp; 'Amortisation Profiles'!K133,'Covered Bond Series'!$E$5:$E$58)</f>
        <v>768000000</v>
      </c>
      <c r="N133" s="64">
        <f t="shared" si="3"/>
        <v>45565</v>
      </c>
      <c r="O133" s="82">
        <v>2142057320.223</v>
      </c>
      <c r="P133" s="82">
        <v>1726801986.66889</v>
      </c>
      <c r="Q133" s="82">
        <v>1239413436.21735</v>
      </c>
      <c r="R133" s="82">
        <v>696227522.79643703</v>
      </c>
    </row>
    <row r="134" spans="11:18" x14ac:dyDescent="0.25">
      <c r="K134" s="64">
        <f t="shared" si="2"/>
        <v>45596</v>
      </c>
      <c r="L134" s="82">
        <f>SUMIF('Covered Bond Series'!$G$5:$G$58,"&gt;" &amp; 'Amortisation Profiles'!K134,'Covered Bond Series'!$E$5:$E$58)</f>
        <v>768000000</v>
      </c>
      <c r="N134" s="64">
        <f t="shared" si="3"/>
        <v>45596</v>
      </c>
      <c r="O134" s="82">
        <v>2124062273.2472</v>
      </c>
      <c r="P134" s="82">
        <v>1709415100.5994401</v>
      </c>
      <c r="Q134" s="82">
        <v>1223759258.0918601</v>
      </c>
      <c r="R134" s="82">
        <v>684343616.10274506</v>
      </c>
    </row>
    <row r="135" spans="11:18" x14ac:dyDescent="0.25">
      <c r="K135" s="64">
        <f t="shared" ref="K135:K198" si="4">EOMONTH(K134,1)</f>
        <v>45626</v>
      </c>
      <c r="L135" s="82">
        <f>SUMIF('Covered Bond Series'!$G$5:$G$58,"&gt;" &amp; 'Amortisation Profiles'!K135,'Covered Bond Series'!$E$5:$E$58)</f>
        <v>768000000</v>
      </c>
      <c r="N135" s="64">
        <f t="shared" ref="N135:N198" si="5">EOMONTH(N134,1)</f>
        <v>45626</v>
      </c>
      <c r="O135" s="82">
        <v>2106239754.3237</v>
      </c>
      <c r="P135" s="82">
        <v>1692220437.25195</v>
      </c>
      <c r="Q135" s="82">
        <v>1208315048.8617899</v>
      </c>
      <c r="R135" s="82">
        <v>672669375.40912795</v>
      </c>
    </row>
    <row r="136" spans="11:18" x14ac:dyDescent="0.25">
      <c r="K136" s="64">
        <f t="shared" si="4"/>
        <v>45657</v>
      </c>
      <c r="L136" s="82">
        <f>SUMIF('Covered Bond Series'!$G$5:$G$58,"&gt;" &amp; 'Amortisation Profiles'!K136,'Covered Bond Series'!$E$5:$E$58)</f>
        <v>768000000</v>
      </c>
      <c r="N136" s="64">
        <f t="shared" si="5"/>
        <v>45657</v>
      </c>
      <c r="O136" s="82">
        <v>2088630940.0409999</v>
      </c>
      <c r="P136" s="82">
        <v>1675250192.5648</v>
      </c>
      <c r="Q136" s="82">
        <v>1193102401.33709</v>
      </c>
      <c r="R136" s="82">
        <v>661214597.38177598</v>
      </c>
    </row>
    <row r="137" spans="11:18" x14ac:dyDescent="0.25">
      <c r="K137" s="64">
        <f t="shared" si="4"/>
        <v>45688</v>
      </c>
      <c r="L137" s="82">
        <f>SUMIF('Covered Bond Series'!$G$5:$G$58,"&gt;" &amp; 'Amortisation Profiles'!K137,'Covered Bond Series'!$E$5:$E$58)</f>
        <v>768000000</v>
      </c>
      <c r="N137" s="64">
        <f t="shared" si="5"/>
        <v>45688</v>
      </c>
      <c r="O137" s="82">
        <v>2071028800.7002001</v>
      </c>
      <c r="P137" s="82">
        <v>1658337598.4193101</v>
      </c>
      <c r="Q137" s="82">
        <v>1178001341.3074901</v>
      </c>
      <c r="R137" s="82">
        <v>649910778.13883698</v>
      </c>
    </row>
    <row r="138" spans="11:18" x14ac:dyDescent="0.25">
      <c r="K138" s="64">
        <f t="shared" si="4"/>
        <v>45716</v>
      </c>
      <c r="L138" s="82">
        <f>SUMIF('Covered Bond Series'!$G$5:$G$58,"&gt;" &amp; 'Amortisation Profiles'!K138,'Covered Bond Series'!$E$5:$E$58)</f>
        <v>768000000</v>
      </c>
      <c r="N138" s="64">
        <f t="shared" si="5"/>
        <v>45716</v>
      </c>
      <c r="O138" s="82">
        <v>2053407857.2368</v>
      </c>
      <c r="P138" s="82">
        <v>1641462129.8830199</v>
      </c>
      <c r="Q138" s="82">
        <v>1162996745.7585399</v>
      </c>
      <c r="R138" s="82">
        <v>638748210.43569696</v>
      </c>
    </row>
    <row r="139" spans="11:18" x14ac:dyDescent="0.25">
      <c r="K139" s="64">
        <f t="shared" si="4"/>
        <v>45747</v>
      </c>
      <c r="L139" s="82">
        <f>SUMIF('Covered Bond Series'!$G$5:$G$58,"&gt;" &amp; 'Amortisation Profiles'!K139,'Covered Bond Series'!$E$5:$E$58)</f>
        <v>768000000</v>
      </c>
      <c r="N139" s="64">
        <f t="shared" si="5"/>
        <v>45747</v>
      </c>
      <c r="O139" s="82">
        <v>2035015397.1937001</v>
      </c>
      <c r="P139" s="82">
        <v>1624023042.4765699</v>
      </c>
      <c r="Q139" s="82">
        <v>1147663614.26859</v>
      </c>
      <c r="R139" s="82">
        <v>627493241.086254</v>
      </c>
    </row>
    <row r="140" spans="11:18" x14ac:dyDescent="0.25">
      <c r="K140" s="64">
        <f t="shared" si="4"/>
        <v>45777</v>
      </c>
      <c r="L140" s="82">
        <f>SUMIF('Covered Bond Series'!$G$5:$G$58,"&gt;" &amp; 'Amortisation Profiles'!K140,'Covered Bond Series'!$E$5:$E$58)</f>
        <v>768000000</v>
      </c>
      <c r="N140" s="64">
        <f t="shared" si="5"/>
        <v>45777</v>
      </c>
      <c r="O140" s="82">
        <v>2017311139.8652</v>
      </c>
      <c r="P140" s="82">
        <v>1607186269.80194</v>
      </c>
      <c r="Q140" s="82">
        <v>1132826587.9372699</v>
      </c>
      <c r="R140" s="82">
        <v>616596584.53600895</v>
      </c>
    </row>
    <row r="141" spans="11:18" x14ac:dyDescent="0.25">
      <c r="K141" s="64">
        <f t="shared" si="4"/>
        <v>45808</v>
      </c>
      <c r="L141" s="82">
        <f>SUMIF('Covered Bond Series'!$G$5:$G$58,"&gt;" &amp; 'Amortisation Profiles'!K141,'Covered Bond Series'!$E$5:$E$58)</f>
        <v>768000000</v>
      </c>
      <c r="N141" s="64">
        <f t="shared" si="5"/>
        <v>45808</v>
      </c>
      <c r="O141" s="82">
        <v>1999745059.2075</v>
      </c>
      <c r="P141" s="82">
        <v>1590511445.02882</v>
      </c>
      <c r="Q141" s="82">
        <v>1118172513.9354</v>
      </c>
      <c r="R141" s="82">
        <v>605884351.83550096</v>
      </c>
    </row>
    <row r="142" spans="11:18" x14ac:dyDescent="0.25">
      <c r="K142" s="64">
        <f t="shared" si="4"/>
        <v>45838</v>
      </c>
      <c r="L142" s="82">
        <f>SUMIF('Covered Bond Series'!$G$5:$G$58,"&gt;" &amp; 'Amortisation Profiles'!K142,'Covered Bond Series'!$E$5:$E$58)</f>
        <v>768000000</v>
      </c>
      <c r="N142" s="64">
        <f t="shared" si="5"/>
        <v>45838</v>
      </c>
      <c r="O142" s="82">
        <v>1982118292.1048</v>
      </c>
      <c r="P142" s="82">
        <v>1573839986.54877</v>
      </c>
      <c r="Q142" s="82">
        <v>1103589051.93259</v>
      </c>
      <c r="R142" s="82">
        <v>595294060.30882001</v>
      </c>
    </row>
    <row r="143" spans="11:18" x14ac:dyDescent="0.25">
      <c r="K143" s="64">
        <f t="shared" si="4"/>
        <v>45869</v>
      </c>
      <c r="L143" s="82">
        <f>SUMIF('Covered Bond Series'!$G$5:$G$58,"&gt;" &amp; 'Amortisation Profiles'!K143,'Covered Bond Series'!$E$5:$E$58)</f>
        <v>768000000</v>
      </c>
      <c r="N143" s="64">
        <f t="shared" si="5"/>
        <v>45869</v>
      </c>
      <c r="O143" s="82">
        <v>1964409059.1896999</v>
      </c>
      <c r="P143" s="82">
        <v>1557154744.7262399</v>
      </c>
      <c r="Q143" s="82">
        <v>1089063933.02825</v>
      </c>
      <c r="R143" s="82">
        <v>584818070.44660103</v>
      </c>
    </row>
    <row r="144" spans="11:18" x14ac:dyDescent="0.25">
      <c r="K144" s="64">
        <f t="shared" si="4"/>
        <v>45900</v>
      </c>
      <c r="L144" s="82">
        <f>SUMIF('Covered Bond Series'!$G$5:$G$58,"&gt;" &amp; 'Amortisation Profiles'!K144,'Covered Bond Series'!$E$5:$E$58)</f>
        <v>768000000</v>
      </c>
      <c r="N144" s="64">
        <f t="shared" si="5"/>
        <v>45900</v>
      </c>
      <c r="O144" s="82">
        <v>1946670936.6299</v>
      </c>
      <c r="P144" s="82">
        <v>1540498322.1293399</v>
      </c>
      <c r="Q144" s="82">
        <v>1074626698.3875</v>
      </c>
      <c r="R144" s="82">
        <v>574471219.09840405</v>
      </c>
    </row>
    <row r="145" spans="11:18" x14ac:dyDescent="0.25">
      <c r="K145" s="64">
        <f t="shared" si="4"/>
        <v>45930</v>
      </c>
      <c r="L145" s="82">
        <f>SUMIF('Covered Bond Series'!$G$5:$G$58,"&gt;" &amp; 'Amortisation Profiles'!K145,'Covered Bond Series'!$E$5:$E$58)</f>
        <v>768000000</v>
      </c>
      <c r="N145" s="64">
        <f t="shared" si="5"/>
        <v>45930</v>
      </c>
      <c r="O145" s="82">
        <v>1928994138.1686001</v>
      </c>
      <c r="P145" s="82">
        <v>1523941977.60394</v>
      </c>
      <c r="Q145" s="82">
        <v>1060326517.57257</v>
      </c>
      <c r="R145" s="82">
        <v>564278514.516276</v>
      </c>
    </row>
    <row r="146" spans="11:18" x14ac:dyDescent="0.25">
      <c r="K146" s="64">
        <f t="shared" si="4"/>
        <v>45961</v>
      </c>
      <c r="L146" s="82">
        <f>SUMIF('Covered Bond Series'!$G$5:$G$58,"&gt;" &amp; 'Amortisation Profiles'!K146,'Covered Bond Series'!$E$5:$E$58)</f>
        <v>768000000</v>
      </c>
      <c r="N146" s="64">
        <f t="shared" si="5"/>
        <v>45961</v>
      </c>
      <c r="O146" s="82">
        <v>1911618224.5852001</v>
      </c>
      <c r="P146" s="82">
        <v>1507674278.8638599</v>
      </c>
      <c r="Q146" s="82">
        <v>1046293460.08491</v>
      </c>
      <c r="R146" s="82">
        <v>554307358.25732303</v>
      </c>
    </row>
    <row r="147" spans="11:18" x14ac:dyDescent="0.25">
      <c r="K147" s="64">
        <f t="shared" si="4"/>
        <v>45991</v>
      </c>
      <c r="L147" s="82">
        <f>SUMIF('Covered Bond Series'!$G$5:$G$58,"&gt;" &amp; 'Amortisation Profiles'!K147,'Covered Bond Series'!$E$5:$E$58)</f>
        <v>768000000</v>
      </c>
      <c r="N147" s="64">
        <f t="shared" si="5"/>
        <v>45991</v>
      </c>
      <c r="O147" s="82">
        <v>1894302702.7607</v>
      </c>
      <c r="P147" s="82">
        <v>1491504548.47995</v>
      </c>
      <c r="Q147" s="82">
        <v>1032393736.02491</v>
      </c>
      <c r="R147" s="82">
        <v>544484769.68243206</v>
      </c>
    </row>
    <row r="148" spans="11:18" x14ac:dyDescent="0.25">
      <c r="K148" s="64">
        <f t="shared" si="4"/>
        <v>46022</v>
      </c>
      <c r="L148" s="82">
        <f>SUMIF('Covered Bond Series'!$G$5:$G$58,"&gt;" &amp; 'Amortisation Profiles'!K148,'Covered Bond Series'!$E$5:$E$58)</f>
        <v>618000000</v>
      </c>
      <c r="N148" s="64">
        <f t="shared" si="5"/>
        <v>46022</v>
      </c>
      <c r="O148" s="82">
        <v>1876211546.8385</v>
      </c>
      <c r="P148" s="82">
        <v>1474775271.7014999</v>
      </c>
      <c r="Q148" s="82">
        <v>1018172634.0039001</v>
      </c>
      <c r="R148" s="82">
        <v>534570559.78647703</v>
      </c>
    </row>
    <row r="149" spans="11:18" x14ac:dyDescent="0.25">
      <c r="K149" s="64">
        <f t="shared" si="4"/>
        <v>46053</v>
      </c>
      <c r="L149" s="82">
        <f>SUMIF('Covered Bond Series'!$G$5:$G$58,"&gt;" &amp; 'Amortisation Profiles'!K149,'Covered Bond Series'!$E$5:$E$58)</f>
        <v>566000000</v>
      </c>
      <c r="N149" s="64">
        <f t="shared" si="5"/>
        <v>46053</v>
      </c>
      <c r="O149" s="82">
        <v>1858647618.5214</v>
      </c>
      <c r="P149" s="82">
        <v>1458511781.06142</v>
      </c>
      <c r="Q149" s="82">
        <v>1004338957.24955</v>
      </c>
      <c r="R149" s="82">
        <v>524936978.91056103</v>
      </c>
    </row>
    <row r="150" spans="11:18" x14ac:dyDescent="0.25">
      <c r="K150" s="64">
        <f t="shared" si="4"/>
        <v>46081</v>
      </c>
      <c r="L150" s="82">
        <f>SUMIF('Covered Bond Series'!$G$5:$G$58,"&gt;" &amp; 'Amortisation Profiles'!K150,'Covered Bond Series'!$E$5:$E$58)</f>
        <v>566000000</v>
      </c>
      <c r="N150" s="64">
        <f t="shared" si="5"/>
        <v>46081</v>
      </c>
      <c r="O150" s="82">
        <v>1841458879.7618001</v>
      </c>
      <c r="P150" s="82">
        <v>1442592754.3473201</v>
      </c>
      <c r="Q150" s="82">
        <v>990806640.01246202</v>
      </c>
      <c r="R150" s="82">
        <v>515536013.87763202</v>
      </c>
    </row>
    <row r="151" spans="11:18" x14ac:dyDescent="0.25">
      <c r="K151" s="64">
        <f t="shared" si="4"/>
        <v>46112</v>
      </c>
      <c r="L151" s="82">
        <f>SUMIF('Covered Bond Series'!$G$5:$G$58,"&gt;" &amp; 'Amortisation Profiles'!K151,'Covered Bond Series'!$E$5:$E$58)</f>
        <v>566000000</v>
      </c>
      <c r="N151" s="64">
        <f t="shared" si="5"/>
        <v>46112</v>
      </c>
      <c r="O151" s="82">
        <v>1823634979.9967</v>
      </c>
      <c r="P151" s="82">
        <v>1426226411.80281</v>
      </c>
      <c r="Q151" s="82">
        <v>977031196.61900103</v>
      </c>
      <c r="R151" s="82">
        <v>506083028.768812</v>
      </c>
    </row>
    <row r="152" spans="11:18" x14ac:dyDescent="0.25">
      <c r="K152" s="64">
        <f t="shared" si="4"/>
        <v>46142</v>
      </c>
      <c r="L152" s="82">
        <f>SUMIF('Covered Bond Series'!$G$5:$G$58,"&gt;" &amp; 'Amortisation Profiles'!K152,'Covered Bond Series'!$E$5:$E$58)</f>
        <v>566000000</v>
      </c>
      <c r="N152" s="64">
        <f t="shared" si="5"/>
        <v>46142</v>
      </c>
      <c r="O152" s="82">
        <v>1806593495.2711999</v>
      </c>
      <c r="P152" s="82">
        <v>1410521928.03197</v>
      </c>
      <c r="Q152" s="82">
        <v>963772638.32277906</v>
      </c>
      <c r="R152" s="82">
        <v>496971149.022717</v>
      </c>
    </row>
    <row r="153" spans="11:18" x14ac:dyDescent="0.25">
      <c r="K153" s="64">
        <f t="shared" si="4"/>
        <v>46173</v>
      </c>
      <c r="L153" s="82">
        <f>SUMIF('Covered Bond Series'!$G$5:$G$58,"&gt;" &amp; 'Amortisation Profiles'!K153,'Covered Bond Series'!$E$5:$E$58)</f>
        <v>566000000</v>
      </c>
      <c r="N153" s="64">
        <f t="shared" si="5"/>
        <v>46173</v>
      </c>
      <c r="O153" s="82">
        <v>1789596499.3060999</v>
      </c>
      <c r="P153" s="82">
        <v>1394900919.8002801</v>
      </c>
      <c r="Q153" s="82">
        <v>950633043.02060795</v>
      </c>
      <c r="R153" s="82">
        <v>487992033.97487903</v>
      </c>
    </row>
    <row r="154" spans="11:18" x14ac:dyDescent="0.25">
      <c r="K154" s="64">
        <f t="shared" si="4"/>
        <v>46203</v>
      </c>
      <c r="L154" s="82">
        <f>SUMIF('Covered Bond Series'!$G$5:$G$58,"&gt;" &amp; 'Amortisation Profiles'!K154,'Covered Bond Series'!$E$5:$E$58)</f>
        <v>566000000</v>
      </c>
      <c r="N154" s="64">
        <f t="shared" si="5"/>
        <v>46203</v>
      </c>
      <c r="O154" s="82">
        <v>1772250280.8259001</v>
      </c>
      <c r="P154" s="82">
        <v>1379056731.6330299</v>
      </c>
      <c r="Q154" s="82">
        <v>937403286.486094</v>
      </c>
      <c r="R154" s="82">
        <v>479037531.82446802</v>
      </c>
    </row>
    <row r="155" spans="11:18" x14ac:dyDescent="0.25">
      <c r="K155" s="64">
        <f t="shared" si="4"/>
        <v>46234</v>
      </c>
      <c r="L155" s="82">
        <f>SUMIF('Covered Bond Series'!$G$5:$G$58,"&gt;" &amp; 'Amortisation Profiles'!K155,'Covered Bond Series'!$E$5:$E$58)</f>
        <v>566000000</v>
      </c>
      <c r="N155" s="64">
        <f t="shared" si="5"/>
        <v>46234</v>
      </c>
      <c r="O155" s="82">
        <v>1754823343.1831999</v>
      </c>
      <c r="P155" s="82">
        <v>1363199194.8224399</v>
      </c>
      <c r="Q155" s="82">
        <v>924226580.25307</v>
      </c>
      <c r="R155" s="82">
        <v>470180664.90215898</v>
      </c>
    </row>
    <row r="156" spans="11:18" x14ac:dyDescent="0.25">
      <c r="K156" s="64">
        <f t="shared" si="4"/>
        <v>46265</v>
      </c>
      <c r="L156" s="82">
        <f>SUMIF('Covered Bond Series'!$G$5:$G$58,"&gt;" &amp; 'Amortisation Profiles'!K156,'Covered Bond Series'!$E$5:$E$58)</f>
        <v>566000000</v>
      </c>
      <c r="N156" s="64">
        <f t="shared" si="5"/>
        <v>46265</v>
      </c>
      <c r="O156" s="82">
        <v>1737688374.8095</v>
      </c>
      <c r="P156" s="82">
        <v>1347617534.34763</v>
      </c>
      <c r="Q156" s="82">
        <v>911298343.68969405</v>
      </c>
      <c r="R156" s="82">
        <v>461519583.62920499</v>
      </c>
    </row>
    <row r="157" spans="11:18" x14ac:dyDescent="0.25">
      <c r="K157" s="64">
        <f t="shared" si="4"/>
        <v>46295</v>
      </c>
      <c r="L157" s="82">
        <f>SUMIF('Covered Bond Series'!$G$5:$G$58,"&gt;" &amp; 'Amortisation Profiles'!K157,'Covered Bond Series'!$E$5:$E$58)</f>
        <v>566000000</v>
      </c>
      <c r="N157" s="64">
        <f t="shared" si="5"/>
        <v>46295</v>
      </c>
      <c r="O157" s="82">
        <v>1720259018.5407</v>
      </c>
      <c r="P157" s="82">
        <v>1331856516.93014</v>
      </c>
      <c r="Q157" s="82">
        <v>898309851.38538098</v>
      </c>
      <c r="R157" s="82">
        <v>452896493.35866398</v>
      </c>
    </row>
    <row r="158" spans="11:18" x14ac:dyDescent="0.25">
      <c r="K158" s="64">
        <f t="shared" si="4"/>
        <v>46326</v>
      </c>
      <c r="L158" s="82">
        <f>SUMIF('Covered Bond Series'!$G$5:$G$58,"&gt;" &amp; 'Amortisation Profiles'!K158,'Covered Bond Series'!$E$5:$E$58)</f>
        <v>566000000</v>
      </c>
      <c r="N158" s="64">
        <f t="shared" si="5"/>
        <v>46326</v>
      </c>
      <c r="O158" s="82">
        <v>1702751867.9628</v>
      </c>
      <c r="P158" s="82">
        <v>1316084583.3580401</v>
      </c>
      <c r="Q158" s="82">
        <v>885375129.59314597</v>
      </c>
      <c r="R158" s="82">
        <v>444368592.104828</v>
      </c>
    </row>
    <row r="159" spans="11:18" x14ac:dyDescent="0.25">
      <c r="K159" s="64">
        <f t="shared" si="4"/>
        <v>46356</v>
      </c>
      <c r="L159" s="82">
        <f>SUMIF('Covered Bond Series'!$G$5:$G$58,"&gt;" &amp; 'Amortisation Profiles'!K159,'Covered Bond Series'!$E$5:$E$58)</f>
        <v>566000000</v>
      </c>
      <c r="N159" s="64">
        <f t="shared" si="5"/>
        <v>46356</v>
      </c>
      <c r="O159" s="82">
        <v>1685861780.3457999</v>
      </c>
      <c r="P159" s="82">
        <v>1300838076.9167199</v>
      </c>
      <c r="Q159" s="82">
        <v>872853889.85387194</v>
      </c>
      <c r="R159" s="82">
        <v>436114805.08951199</v>
      </c>
    </row>
    <row r="160" spans="11:18" x14ac:dyDescent="0.25">
      <c r="K160" s="64">
        <f t="shared" si="4"/>
        <v>46387</v>
      </c>
      <c r="L160" s="82">
        <f>SUMIF('Covered Bond Series'!$G$5:$G$58,"&gt;" &amp; 'Amortisation Profiles'!K160,'Covered Bond Series'!$E$5:$E$58)</f>
        <v>566000000</v>
      </c>
      <c r="N160" s="64">
        <f t="shared" si="5"/>
        <v>46387</v>
      </c>
      <c r="O160" s="82">
        <v>1669061995.2011001</v>
      </c>
      <c r="P160" s="82">
        <v>1285708701.6448801</v>
      </c>
      <c r="Q160" s="82">
        <v>860469911.76577604</v>
      </c>
      <c r="R160" s="82">
        <v>427994521.39127702</v>
      </c>
    </row>
    <row r="161" spans="11:18" x14ac:dyDescent="0.25">
      <c r="K161" s="64">
        <f t="shared" si="4"/>
        <v>46418</v>
      </c>
      <c r="L161" s="82">
        <f>SUMIF('Covered Bond Series'!$G$5:$G$58,"&gt;" &amp; 'Amortisation Profiles'!K161,'Covered Bond Series'!$E$5:$E$58)</f>
        <v>566000000</v>
      </c>
      <c r="N161" s="64">
        <f t="shared" si="5"/>
        <v>46418</v>
      </c>
      <c r="O161" s="82">
        <v>1651680311.2997</v>
      </c>
      <c r="P161" s="82">
        <v>1270179052.97258</v>
      </c>
      <c r="Q161" s="82">
        <v>847876983.37411106</v>
      </c>
      <c r="R161" s="82">
        <v>419834969.58260602</v>
      </c>
    </row>
    <row r="162" spans="11:18" x14ac:dyDescent="0.25">
      <c r="K162" s="64">
        <f t="shared" si="4"/>
        <v>46446</v>
      </c>
      <c r="L162" s="82">
        <f>SUMIF('Covered Bond Series'!$G$5:$G$58,"&gt;" &amp; 'Amortisation Profiles'!K162,'Covered Bond Series'!$E$5:$E$58)</f>
        <v>566000000</v>
      </c>
      <c r="N162" s="64">
        <f t="shared" si="5"/>
        <v>46446</v>
      </c>
      <c r="O162" s="82">
        <v>1635413978.8698001</v>
      </c>
      <c r="P162" s="82">
        <v>1255554298.6573701</v>
      </c>
      <c r="Q162" s="82">
        <v>835945940.56341696</v>
      </c>
      <c r="R162" s="82">
        <v>412066396.31205797</v>
      </c>
    </row>
    <row r="163" spans="11:18" x14ac:dyDescent="0.25">
      <c r="K163" s="64">
        <f t="shared" si="4"/>
        <v>46477</v>
      </c>
      <c r="L163" s="82">
        <f>SUMIF('Covered Bond Series'!$G$5:$G$58,"&gt;" &amp; 'Amortisation Profiles'!K163,'Covered Bond Series'!$E$5:$E$58)</f>
        <v>566000000</v>
      </c>
      <c r="N163" s="64">
        <f t="shared" si="5"/>
        <v>46477</v>
      </c>
      <c r="O163" s="82">
        <v>1618624643.5448</v>
      </c>
      <c r="P163" s="82">
        <v>1240574303.1305599</v>
      </c>
      <c r="Q163" s="82">
        <v>823835059.10293806</v>
      </c>
      <c r="R163" s="82">
        <v>404270934.695535</v>
      </c>
    </row>
    <row r="164" spans="11:18" x14ac:dyDescent="0.25">
      <c r="K164" s="64">
        <f t="shared" si="4"/>
        <v>46507</v>
      </c>
      <c r="L164" s="82">
        <f>SUMIF('Covered Bond Series'!$G$5:$G$58,"&gt;" &amp; 'Amortisation Profiles'!K164,'Covered Bond Series'!$E$5:$E$58)</f>
        <v>566000000</v>
      </c>
      <c r="N164" s="64">
        <f t="shared" si="5"/>
        <v>46507</v>
      </c>
      <c r="O164" s="82">
        <v>1602696847.0013001</v>
      </c>
      <c r="P164" s="82">
        <v>1226300357.6080101</v>
      </c>
      <c r="Q164" s="82">
        <v>812248911.27673101</v>
      </c>
      <c r="R164" s="82">
        <v>396793573.02613801</v>
      </c>
    </row>
    <row r="165" spans="11:18" x14ac:dyDescent="0.25">
      <c r="K165" s="64">
        <f t="shared" si="4"/>
        <v>46538</v>
      </c>
      <c r="L165" s="82">
        <f>SUMIF('Covered Bond Series'!$G$5:$G$58,"&gt;" &amp; 'Amortisation Profiles'!K165,'Covered Bond Series'!$E$5:$E$58)</f>
        <v>566000000</v>
      </c>
      <c r="N165" s="64">
        <f t="shared" si="5"/>
        <v>46538</v>
      </c>
      <c r="O165" s="82">
        <v>1586815524.6773</v>
      </c>
      <c r="P165" s="82">
        <v>1212106423.6756401</v>
      </c>
      <c r="Q165" s="82">
        <v>800770065.89766097</v>
      </c>
      <c r="R165" s="82">
        <v>389427451.306063</v>
      </c>
    </row>
    <row r="166" spans="11:18" x14ac:dyDescent="0.25">
      <c r="K166" s="64">
        <f t="shared" si="4"/>
        <v>46568</v>
      </c>
      <c r="L166" s="82">
        <f>SUMIF('Covered Bond Series'!$G$5:$G$58,"&gt;" &amp; 'Amortisation Profiles'!K166,'Covered Bond Series'!$E$5:$E$58)</f>
        <v>566000000</v>
      </c>
      <c r="N166" s="64">
        <f t="shared" si="5"/>
        <v>46568</v>
      </c>
      <c r="O166" s="82">
        <v>1570884020.2407</v>
      </c>
      <c r="P166" s="82">
        <v>1197918504.45824</v>
      </c>
      <c r="Q166" s="82">
        <v>789349148.98582494</v>
      </c>
      <c r="R166" s="82">
        <v>382147584.22220498</v>
      </c>
    </row>
    <row r="167" spans="11:18" x14ac:dyDescent="0.25">
      <c r="K167" s="64">
        <f t="shared" si="4"/>
        <v>46599</v>
      </c>
      <c r="L167" s="82">
        <f>SUMIF('Covered Bond Series'!$G$5:$G$58,"&gt;" &amp; 'Amortisation Profiles'!K167,'Covered Bond Series'!$E$5:$E$58)</f>
        <v>566000000</v>
      </c>
      <c r="N167" s="64">
        <f t="shared" si="5"/>
        <v>46599</v>
      </c>
      <c r="O167" s="82">
        <v>1555380126.9310999</v>
      </c>
      <c r="P167" s="82">
        <v>1184100424.4797699</v>
      </c>
      <c r="Q167" s="82">
        <v>778225044.23710895</v>
      </c>
      <c r="R167" s="82">
        <v>375068350.24743098</v>
      </c>
    </row>
    <row r="168" spans="11:18" x14ac:dyDescent="0.25">
      <c r="K168" s="64">
        <f t="shared" si="4"/>
        <v>46630</v>
      </c>
      <c r="L168" s="82">
        <f>SUMIF('Covered Bond Series'!$G$5:$G$58,"&gt;" &amp; 'Amortisation Profiles'!K168,'Covered Bond Series'!$E$5:$E$58)</f>
        <v>566000000</v>
      </c>
      <c r="N168" s="64">
        <f t="shared" si="5"/>
        <v>46630</v>
      </c>
      <c r="O168" s="82">
        <v>1539012855.9542</v>
      </c>
      <c r="P168" s="82">
        <v>1169669265.20103</v>
      </c>
      <c r="Q168" s="82">
        <v>766751330.25473106</v>
      </c>
      <c r="R168" s="82">
        <v>367877305.48872799</v>
      </c>
    </row>
    <row r="169" spans="11:18" x14ac:dyDescent="0.25">
      <c r="K169" s="64">
        <f t="shared" si="4"/>
        <v>46660</v>
      </c>
      <c r="L169" s="82">
        <f>SUMIF('Covered Bond Series'!$G$5:$G$58,"&gt;" &amp; 'Amortisation Profiles'!K169,'Covered Bond Series'!$E$5:$E$58)</f>
        <v>566000000</v>
      </c>
      <c r="N169" s="64">
        <f t="shared" si="5"/>
        <v>46660</v>
      </c>
      <c r="O169" s="82">
        <v>1523841803.348</v>
      </c>
      <c r="P169" s="82">
        <v>1156190917.49511</v>
      </c>
      <c r="Q169" s="82">
        <v>755954762.34089899</v>
      </c>
      <c r="R169" s="82">
        <v>361066760.09564799</v>
      </c>
    </row>
    <row r="170" spans="11:18" x14ac:dyDescent="0.25">
      <c r="K170" s="64">
        <f t="shared" si="4"/>
        <v>46691</v>
      </c>
      <c r="L170" s="82">
        <f>SUMIF('Covered Bond Series'!$G$5:$G$58,"&gt;" &amp; 'Amortisation Profiles'!K170,'Covered Bond Series'!$E$5:$E$58)</f>
        <v>566000000</v>
      </c>
      <c r="N170" s="64">
        <f t="shared" si="5"/>
        <v>46691</v>
      </c>
      <c r="O170" s="82">
        <v>1508708732.2135999</v>
      </c>
      <c r="P170" s="82">
        <v>1142783375.1709299</v>
      </c>
      <c r="Q170" s="82">
        <v>745255108.38425803</v>
      </c>
      <c r="R170" s="82">
        <v>354356094.18855</v>
      </c>
    </row>
    <row r="171" spans="11:18" x14ac:dyDescent="0.25">
      <c r="K171" s="64">
        <f t="shared" si="4"/>
        <v>46721</v>
      </c>
      <c r="L171" s="82">
        <f>SUMIF('Covered Bond Series'!$G$5:$G$58,"&gt;" &amp; 'Amortisation Profiles'!K171,'Covered Bond Series'!$E$5:$E$58)</f>
        <v>566000000</v>
      </c>
      <c r="N171" s="64">
        <f t="shared" si="5"/>
        <v>46721</v>
      </c>
      <c r="O171" s="82">
        <v>1493832141.4933</v>
      </c>
      <c r="P171" s="82">
        <v>1129611613.0324099</v>
      </c>
      <c r="Q171" s="82">
        <v>734759128.84045303</v>
      </c>
      <c r="R171" s="82">
        <v>347794874.56810498</v>
      </c>
    </row>
    <row r="172" spans="11:18" x14ac:dyDescent="0.25">
      <c r="K172" s="64">
        <f t="shared" si="4"/>
        <v>46752</v>
      </c>
      <c r="L172" s="82">
        <f>SUMIF('Covered Bond Series'!$G$5:$G$58,"&gt;" &amp; 'Amortisation Profiles'!K172,'Covered Bond Series'!$E$5:$E$58)</f>
        <v>566000000</v>
      </c>
      <c r="N172" s="64">
        <f t="shared" si="5"/>
        <v>46752</v>
      </c>
      <c r="O172" s="82">
        <v>1478819011.3833001</v>
      </c>
      <c r="P172" s="82">
        <v>1116377856.6895499</v>
      </c>
      <c r="Q172" s="82">
        <v>724272256.61718905</v>
      </c>
      <c r="R172" s="82">
        <v>341289776.43812001</v>
      </c>
    </row>
    <row r="173" spans="11:18" x14ac:dyDescent="0.25">
      <c r="K173" s="64">
        <f t="shared" si="4"/>
        <v>46783</v>
      </c>
      <c r="L173" s="82">
        <f>SUMIF('Covered Bond Series'!$G$5:$G$58,"&gt;" &amp; 'Amortisation Profiles'!K173,'Covered Bond Series'!$E$5:$E$58)</f>
        <v>566000000</v>
      </c>
      <c r="N173" s="64">
        <f t="shared" si="5"/>
        <v>46783</v>
      </c>
      <c r="O173" s="82">
        <v>1464449245.8538001</v>
      </c>
      <c r="P173" s="82">
        <v>1103670291.59653</v>
      </c>
      <c r="Q173" s="82">
        <v>714175228.85823095</v>
      </c>
      <c r="R173" s="82">
        <v>335019012.31288999</v>
      </c>
    </row>
    <row r="174" spans="11:18" x14ac:dyDescent="0.25">
      <c r="K174" s="64">
        <f t="shared" si="4"/>
        <v>46812</v>
      </c>
      <c r="L174" s="82">
        <f>SUMIF('Covered Bond Series'!$G$5:$G$58,"&gt;" &amp; 'Amortisation Profiles'!K174,'Covered Bond Series'!$E$5:$E$58)</f>
        <v>566000000</v>
      </c>
      <c r="N174" s="64">
        <f t="shared" si="5"/>
        <v>46812</v>
      </c>
      <c r="O174" s="82">
        <v>1449879749.0074</v>
      </c>
      <c r="P174" s="82">
        <v>1090852048.11129</v>
      </c>
      <c r="Q174" s="82">
        <v>704054171.13464105</v>
      </c>
      <c r="R174" s="82">
        <v>328786509.25811899</v>
      </c>
    </row>
    <row r="175" spans="11:18" x14ac:dyDescent="0.25">
      <c r="K175" s="64">
        <f t="shared" si="4"/>
        <v>46843</v>
      </c>
      <c r="L175" s="82">
        <f>SUMIF('Covered Bond Series'!$G$5:$G$58,"&gt;" &amp; 'Amortisation Profiles'!K175,'Covered Bond Series'!$E$5:$E$58)</f>
        <v>566000000</v>
      </c>
      <c r="N175" s="64">
        <f t="shared" si="5"/>
        <v>46843</v>
      </c>
      <c r="O175" s="82">
        <v>1435712610.3522999</v>
      </c>
      <c r="P175" s="82">
        <v>1078376019.8498499</v>
      </c>
      <c r="Q175" s="82">
        <v>694201008.88713503</v>
      </c>
      <c r="R175" s="82">
        <v>322727813.43098003</v>
      </c>
    </row>
    <row r="176" spans="11:18" x14ac:dyDescent="0.25">
      <c r="K176" s="64">
        <f t="shared" si="4"/>
        <v>46873</v>
      </c>
      <c r="L176" s="82">
        <f>SUMIF('Covered Bond Series'!$G$5:$G$58,"&gt;" &amp; 'Amortisation Profiles'!K176,'Covered Bond Series'!$E$5:$E$58)</f>
        <v>566000000</v>
      </c>
      <c r="N176" s="64">
        <f t="shared" si="5"/>
        <v>46873</v>
      </c>
      <c r="O176" s="82">
        <v>1421284522.6310999</v>
      </c>
      <c r="P176" s="82">
        <v>1065743206.57507</v>
      </c>
      <c r="Q176" s="82">
        <v>684293454.13988197</v>
      </c>
      <c r="R176" s="82">
        <v>316691774.25826299</v>
      </c>
    </row>
    <row r="177" spans="11:18" x14ac:dyDescent="0.25">
      <c r="K177" s="64">
        <f t="shared" si="4"/>
        <v>46904</v>
      </c>
      <c r="L177" s="82">
        <f>SUMIF('Covered Bond Series'!$G$5:$G$58,"&gt;" &amp; 'Amortisation Profiles'!K177,'Covered Bond Series'!$E$5:$E$58)</f>
        <v>566000000</v>
      </c>
      <c r="N177" s="64">
        <f t="shared" si="5"/>
        <v>46904</v>
      </c>
      <c r="O177" s="82">
        <v>1407235672.2170999</v>
      </c>
      <c r="P177" s="82">
        <v>1053433732.71904</v>
      </c>
      <c r="Q177" s="82">
        <v>674639597.27425396</v>
      </c>
      <c r="R177" s="82">
        <v>310820366.036843</v>
      </c>
    </row>
    <row r="178" spans="11:18" x14ac:dyDescent="0.25">
      <c r="K178" s="64">
        <f t="shared" si="4"/>
        <v>46934</v>
      </c>
      <c r="L178" s="82">
        <f>SUMIF('Covered Bond Series'!$G$5:$G$58,"&gt;" &amp; 'Amortisation Profiles'!K178,'Covered Bond Series'!$E$5:$E$58)</f>
        <v>566000000</v>
      </c>
      <c r="N178" s="64">
        <f t="shared" si="5"/>
        <v>46934</v>
      </c>
      <c r="O178" s="82">
        <v>1393218485.8996999</v>
      </c>
      <c r="P178" s="82">
        <v>1041186319.51149</v>
      </c>
      <c r="Q178" s="82">
        <v>665070759.64073205</v>
      </c>
      <c r="R178" s="82">
        <v>305034341.28182697</v>
      </c>
    </row>
    <row r="179" spans="11:18" x14ac:dyDescent="0.25">
      <c r="K179" s="64">
        <f t="shared" si="4"/>
        <v>46965</v>
      </c>
      <c r="L179" s="82">
        <f>SUMIF('Covered Bond Series'!$G$5:$G$58,"&gt;" &amp; 'Amortisation Profiles'!K179,'Covered Bond Series'!$E$5:$E$58)</f>
        <v>566000000</v>
      </c>
      <c r="N179" s="64">
        <f t="shared" si="5"/>
        <v>46965</v>
      </c>
      <c r="O179" s="82">
        <v>1378719778.8692</v>
      </c>
      <c r="P179" s="82">
        <v>1028617882.12823</v>
      </c>
      <c r="Q179" s="82">
        <v>655342397.16549504</v>
      </c>
      <c r="R179" s="82">
        <v>299221219.43539703</v>
      </c>
    </row>
    <row r="180" spans="11:18" x14ac:dyDescent="0.25">
      <c r="K180" s="64">
        <f t="shared" si="4"/>
        <v>46996</v>
      </c>
      <c r="L180" s="82">
        <f>SUMIF('Covered Bond Series'!$G$5:$G$58,"&gt;" &amp; 'Amortisation Profiles'!K180,'Covered Bond Series'!$E$5:$E$58)</f>
        <v>566000000</v>
      </c>
      <c r="N180" s="64">
        <f t="shared" si="5"/>
        <v>46996</v>
      </c>
      <c r="O180" s="82">
        <v>1364493805.8388</v>
      </c>
      <c r="P180" s="82">
        <v>1016291918.59237</v>
      </c>
      <c r="Q180" s="82">
        <v>645814009.55062902</v>
      </c>
      <c r="R180" s="82">
        <v>293545094.32810199</v>
      </c>
    </row>
    <row r="181" spans="11:18" x14ac:dyDescent="0.25">
      <c r="K181" s="64">
        <f t="shared" si="4"/>
        <v>47026</v>
      </c>
      <c r="L181" s="82">
        <f>SUMIF('Covered Bond Series'!$G$5:$G$58,"&gt;" &amp; 'Amortisation Profiles'!K181,'Covered Bond Series'!$E$5:$E$58)</f>
        <v>566000000</v>
      </c>
      <c r="N181" s="64">
        <f t="shared" si="5"/>
        <v>47026</v>
      </c>
      <c r="O181" s="82">
        <v>1350476742.9189999</v>
      </c>
      <c r="P181" s="82">
        <v>1004159849.53982</v>
      </c>
      <c r="Q181" s="82">
        <v>636453437.02031898</v>
      </c>
      <c r="R181" s="82">
        <v>287989890.633488</v>
      </c>
    </row>
    <row r="182" spans="11:18" x14ac:dyDescent="0.25">
      <c r="K182" s="64">
        <f t="shared" si="4"/>
        <v>47057</v>
      </c>
      <c r="L182" s="82">
        <f>SUMIF('Covered Bond Series'!$G$5:$G$58,"&gt;" &amp; 'Amortisation Profiles'!K182,'Covered Bond Series'!$E$5:$E$58)</f>
        <v>516000000</v>
      </c>
      <c r="N182" s="64">
        <f t="shared" si="5"/>
        <v>47057</v>
      </c>
      <c r="O182" s="82">
        <v>1336672886.1585</v>
      </c>
      <c r="P182" s="82">
        <v>992223985.966573</v>
      </c>
      <c r="Q182" s="82">
        <v>627261018.62008095</v>
      </c>
      <c r="R182" s="82">
        <v>282554447.99588901</v>
      </c>
    </row>
    <row r="183" spans="11:18" x14ac:dyDescent="0.25">
      <c r="K183" s="64">
        <f t="shared" si="4"/>
        <v>47087</v>
      </c>
      <c r="L183" s="82">
        <f>SUMIF('Covered Bond Series'!$G$5:$G$58,"&gt;" &amp; 'Amortisation Profiles'!K183,'Covered Bond Series'!$E$5:$E$58)</f>
        <v>516000000</v>
      </c>
      <c r="N183" s="64">
        <f t="shared" si="5"/>
        <v>47087</v>
      </c>
      <c r="O183" s="82">
        <v>1322955886.1486001</v>
      </c>
      <c r="P183" s="82">
        <v>980389802.76348805</v>
      </c>
      <c r="Q183" s="82">
        <v>618176023.926108</v>
      </c>
      <c r="R183" s="82">
        <v>277210226.34660101</v>
      </c>
    </row>
    <row r="184" spans="11:18" x14ac:dyDescent="0.25">
      <c r="K184" s="64">
        <f t="shared" si="4"/>
        <v>47118</v>
      </c>
      <c r="L184" s="82">
        <f>SUMIF('Covered Bond Series'!$G$5:$G$58,"&gt;" &amp; 'Amortisation Profiles'!K184,'Covered Bond Series'!$E$5:$E$58)</f>
        <v>516000000</v>
      </c>
      <c r="N184" s="64">
        <f t="shared" si="5"/>
        <v>47118</v>
      </c>
      <c r="O184" s="82">
        <v>1308808172.8032</v>
      </c>
      <c r="P184" s="82">
        <v>968273977.39987898</v>
      </c>
      <c r="Q184" s="82">
        <v>608956717.29522002</v>
      </c>
      <c r="R184" s="82">
        <v>271848386.18058002</v>
      </c>
    </row>
    <row r="185" spans="11:18" x14ac:dyDescent="0.25">
      <c r="K185" s="64">
        <f t="shared" si="4"/>
        <v>47149</v>
      </c>
      <c r="L185" s="82">
        <f>SUMIF('Covered Bond Series'!$G$5:$G$58,"&gt;" &amp; 'Amortisation Profiles'!K185,'Covered Bond Series'!$E$5:$E$58)</f>
        <v>516000000</v>
      </c>
      <c r="N185" s="64">
        <f t="shared" si="5"/>
        <v>47149</v>
      </c>
      <c r="O185" s="82">
        <v>1295111674.0594001</v>
      </c>
      <c r="P185" s="82">
        <v>956529392.27840197</v>
      </c>
      <c r="Q185" s="82">
        <v>600013854.56010497</v>
      </c>
      <c r="R185" s="82">
        <v>266652006.048282</v>
      </c>
    </row>
    <row r="186" spans="11:18" x14ac:dyDescent="0.25">
      <c r="K186" s="64">
        <f t="shared" si="4"/>
        <v>47177</v>
      </c>
      <c r="L186" s="82">
        <f>SUMIF('Covered Bond Series'!$G$5:$G$58,"&gt;" &amp; 'Amortisation Profiles'!K186,'Covered Bond Series'!$E$5:$E$58)</f>
        <v>516000000</v>
      </c>
      <c r="N186" s="64">
        <f t="shared" si="5"/>
        <v>47177</v>
      </c>
      <c r="O186" s="82">
        <v>1281406901.7321999</v>
      </c>
      <c r="P186" s="82">
        <v>944815478.64359295</v>
      </c>
      <c r="Q186" s="82">
        <v>591132385.04845297</v>
      </c>
      <c r="R186" s="82">
        <v>261524013.21756601</v>
      </c>
    </row>
    <row r="187" spans="11:18" x14ac:dyDescent="0.25">
      <c r="K187" s="64">
        <f t="shared" si="4"/>
        <v>47208</v>
      </c>
      <c r="L187" s="82">
        <f>SUMIF('Covered Bond Series'!$G$5:$G$58,"&gt;" &amp; 'Amortisation Profiles'!K187,'Covered Bond Series'!$E$5:$E$58)</f>
        <v>516000000</v>
      </c>
      <c r="N187" s="64">
        <f t="shared" si="5"/>
        <v>47208</v>
      </c>
      <c r="O187" s="82">
        <v>1267799096.8987</v>
      </c>
      <c r="P187" s="82">
        <v>933209644.000036</v>
      </c>
      <c r="Q187" s="82">
        <v>582360306.36090398</v>
      </c>
      <c r="R187" s="82">
        <v>256484914.615484</v>
      </c>
    </row>
    <row r="188" spans="11:18" x14ac:dyDescent="0.25">
      <c r="K188" s="64">
        <f t="shared" si="4"/>
        <v>47238</v>
      </c>
      <c r="L188" s="82">
        <f>SUMIF('Covered Bond Series'!$G$5:$G$58,"&gt;" &amp; 'Amortisation Profiles'!K188,'Covered Bond Series'!$E$5:$E$58)</f>
        <v>516000000</v>
      </c>
      <c r="N188" s="64">
        <f t="shared" si="5"/>
        <v>47238</v>
      </c>
      <c r="O188" s="82">
        <v>1254195916.4157</v>
      </c>
      <c r="P188" s="82">
        <v>921643579.01633406</v>
      </c>
      <c r="Q188" s="82">
        <v>573654420.181903</v>
      </c>
      <c r="R188" s="82">
        <v>251514858.75758201</v>
      </c>
    </row>
    <row r="189" spans="11:18" x14ac:dyDescent="0.25">
      <c r="K189" s="64">
        <f t="shared" si="4"/>
        <v>47269</v>
      </c>
      <c r="L189" s="82">
        <f>SUMIF('Covered Bond Series'!$G$5:$G$58,"&gt;" &amp; 'Amortisation Profiles'!K189,'Covered Bond Series'!$E$5:$E$58)</f>
        <v>516000000</v>
      </c>
      <c r="N189" s="64">
        <f t="shared" si="5"/>
        <v>47269</v>
      </c>
      <c r="O189" s="82">
        <v>1240315787.4507999</v>
      </c>
      <c r="P189" s="82">
        <v>909910612.44040895</v>
      </c>
      <c r="Q189" s="82">
        <v>564886072.14365005</v>
      </c>
      <c r="R189" s="82">
        <v>246557042.02945799</v>
      </c>
    </row>
    <row r="190" spans="11:18" x14ac:dyDescent="0.25">
      <c r="K190" s="64">
        <f t="shared" si="4"/>
        <v>47299</v>
      </c>
      <c r="L190" s="82">
        <f>SUMIF('Covered Bond Series'!$G$5:$G$58,"&gt;" &amp; 'Amortisation Profiles'!K190,'Covered Bond Series'!$E$5:$E$58)</f>
        <v>466000000</v>
      </c>
      <c r="N190" s="64">
        <f t="shared" si="5"/>
        <v>47299</v>
      </c>
      <c r="O190" s="82">
        <v>1226719994.0810001</v>
      </c>
      <c r="P190" s="82">
        <v>898422752.99913502</v>
      </c>
      <c r="Q190" s="82">
        <v>556311032.87384498</v>
      </c>
      <c r="R190" s="82">
        <v>241722712.806633</v>
      </c>
    </row>
    <row r="191" spans="11:18" x14ac:dyDescent="0.25">
      <c r="K191" s="64">
        <f t="shared" si="4"/>
        <v>47330</v>
      </c>
      <c r="L191" s="82">
        <f>SUMIF('Covered Bond Series'!$G$5:$G$58,"&gt;" &amp; 'Amortisation Profiles'!K191,'Covered Bond Series'!$E$5:$E$58)</f>
        <v>466000000</v>
      </c>
      <c r="N191" s="64">
        <f t="shared" si="5"/>
        <v>47330</v>
      </c>
      <c r="O191" s="82">
        <v>1213123679.8273001</v>
      </c>
      <c r="P191" s="82">
        <v>886970585.45407104</v>
      </c>
      <c r="Q191" s="82">
        <v>547798631.09601903</v>
      </c>
      <c r="R191" s="82">
        <v>236953960.20913899</v>
      </c>
    </row>
    <row r="192" spans="11:18" x14ac:dyDescent="0.25">
      <c r="K192" s="64">
        <f t="shared" si="4"/>
        <v>47361</v>
      </c>
      <c r="L192" s="82">
        <f>SUMIF('Covered Bond Series'!$G$5:$G$58,"&gt;" &amp; 'Amortisation Profiles'!K192,'Covered Bond Series'!$E$5:$E$58)</f>
        <v>466000000</v>
      </c>
      <c r="N192" s="64">
        <f t="shared" si="5"/>
        <v>47361</v>
      </c>
      <c r="O192" s="82">
        <v>1199562092.2866001</v>
      </c>
      <c r="P192" s="82">
        <v>875579752.48471403</v>
      </c>
      <c r="Q192" s="82">
        <v>539364339.64335704</v>
      </c>
      <c r="R192" s="82">
        <v>232256833.576902</v>
      </c>
    </row>
    <row r="193" spans="11:18" x14ac:dyDescent="0.25">
      <c r="K193" s="64">
        <f t="shared" si="4"/>
        <v>47391</v>
      </c>
      <c r="L193" s="82">
        <f>SUMIF('Covered Bond Series'!$G$5:$G$58,"&gt;" &amp; 'Amortisation Profiles'!K193,'Covered Bond Series'!$E$5:$E$58)</f>
        <v>466000000</v>
      </c>
      <c r="N193" s="64">
        <f t="shared" si="5"/>
        <v>47391</v>
      </c>
      <c r="O193" s="82">
        <v>1186018531.4719999</v>
      </c>
      <c r="P193" s="82">
        <v>864237867.79145801</v>
      </c>
      <c r="Q193" s="82">
        <v>531000102.61235797</v>
      </c>
      <c r="R193" s="82">
        <v>227627180.68573299</v>
      </c>
    </row>
    <row r="194" spans="11:18" x14ac:dyDescent="0.25">
      <c r="K194" s="64">
        <f t="shared" si="4"/>
        <v>47422</v>
      </c>
      <c r="L194" s="82">
        <f>SUMIF('Covered Bond Series'!$G$5:$G$58,"&gt;" &amp; 'Amortisation Profiles'!K194,'Covered Bond Series'!$E$5:$E$58)</f>
        <v>466000000</v>
      </c>
      <c r="N194" s="64">
        <f t="shared" si="5"/>
        <v>47422</v>
      </c>
      <c r="O194" s="82">
        <v>1172490054.6923001</v>
      </c>
      <c r="P194" s="82">
        <v>852942635.520841</v>
      </c>
      <c r="Q194" s="82">
        <v>522704129.59593302</v>
      </c>
      <c r="R194" s="82">
        <v>223063590.112627</v>
      </c>
    </row>
    <row r="195" spans="11:18" x14ac:dyDescent="0.25">
      <c r="K195" s="64">
        <f t="shared" si="4"/>
        <v>47452</v>
      </c>
      <c r="L195" s="82">
        <f>SUMIF('Covered Bond Series'!$G$5:$G$58,"&gt;" &amp; 'Amortisation Profiles'!K195,'Covered Bond Series'!$E$5:$E$58)</f>
        <v>466000000</v>
      </c>
      <c r="N195" s="64">
        <f t="shared" si="5"/>
        <v>47452</v>
      </c>
      <c r="O195" s="82">
        <v>1158708142.3555</v>
      </c>
      <c r="P195" s="82">
        <v>841498903.551139</v>
      </c>
      <c r="Q195" s="82">
        <v>514356764.33691502</v>
      </c>
      <c r="R195" s="82">
        <v>218514597.287258</v>
      </c>
    </row>
    <row r="196" spans="11:18" x14ac:dyDescent="0.25">
      <c r="K196" s="64">
        <f t="shared" si="4"/>
        <v>47483</v>
      </c>
      <c r="L196" s="82">
        <f>SUMIF('Covered Bond Series'!$G$5:$G$58,"&gt;" &amp; 'Amortisation Profiles'!K196,'Covered Bond Series'!$E$5:$E$58)</f>
        <v>466000000</v>
      </c>
      <c r="N196" s="64">
        <f t="shared" si="5"/>
        <v>47483</v>
      </c>
      <c r="O196" s="82">
        <v>1144795620.0827999</v>
      </c>
      <c r="P196" s="82">
        <v>829996563.12611103</v>
      </c>
      <c r="Q196" s="82">
        <v>506013367.28017002</v>
      </c>
      <c r="R196" s="82">
        <v>214003674.30718499</v>
      </c>
    </row>
    <row r="197" spans="11:18" x14ac:dyDescent="0.25">
      <c r="K197" s="64">
        <f t="shared" si="4"/>
        <v>47514</v>
      </c>
      <c r="L197" s="82">
        <f>SUMIF('Covered Bond Series'!$G$5:$G$58,"&gt;" &amp; 'Amortisation Profiles'!K197,'Covered Bond Series'!$E$5:$E$58)</f>
        <v>466000000</v>
      </c>
      <c r="N197" s="64">
        <f t="shared" si="5"/>
        <v>47514</v>
      </c>
      <c r="O197" s="82">
        <v>1131441598.3216</v>
      </c>
      <c r="P197" s="82">
        <v>818934780.16039205</v>
      </c>
      <c r="Q197" s="82">
        <v>497977598.077048</v>
      </c>
      <c r="R197" s="82">
        <v>209658410.28669599</v>
      </c>
    </row>
    <row r="198" spans="11:18" x14ac:dyDescent="0.25">
      <c r="K198" s="64">
        <f t="shared" si="4"/>
        <v>47542</v>
      </c>
      <c r="L198" s="82">
        <f>SUMIF('Covered Bond Series'!$G$5:$G$58,"&gt;" &amp; 'Amortisation Profiles'!K198,'Covered Bond Series'!$E$5:$E$58)</f>
        <v>466000000</v>
      </c>
      <c r="N198" s="64">
        <f t="shared" si="5"/>
        <v>47542</v>
      </c>
      <c r="O198" s="82">
        <v>1118149543.0996001</v>
      </c>
      <c r="P198" s="82">
        <v>807952639.97605002</v>
      </c>
      <c r="Q198" s="82">
        <v>490028329.47473902</v>
      </c>
      <c r="R198" s="82">
        <v>205384144.524389</v>
      </c>
    </row>
    <row r="199" spans="11:18" x14ac:dyDescent="0.25">
      <c r="K199" s="64">
        <f t="shared" ref="K199:K262" si="6">EOMONTH(K198,1)</f>
        <v>47573</v>
      </c>
      <c r="L199" s="82">
        <f>SUMIF('Covered Bond Series'!$G$5:$G$58,"&gt;" &amp; 'Amortisation Profiles'!K199,'Covered Bond Series'!$E$5:$E$58)</f>
        <v>466000000</v>
      </c>
      <c r="N199" s="64">
        <f t="shared" ref="N199:N262" si="7">EOMONTH(N198,1)</f>
        <v>47573</v>
      </c>
      <c r="O199" s="82">
        <v>1104889601.0192001</v>
      </c>
      <c r="P199" s="82">
        <v>797028294.80340695</v>
      </c>
      <c r="Q199" s="82">
        <v>482151827.95238101</v>
      </c>
      <c r="R199" s="82">
        <v>201174432.544862</v>
      </c>
    </row>
    <row r="200" spans="11:18" x14ac:dyDescent="0.25">
      <c r="K200" s="64">
        <f t="shared" si="6"/>
        <v>47603</v>
      </c>
      <c r="L200" s="82">
        <f>SUMIF('Covered Bond Series'!$G$5:$G$58,"&gt;" &amp; 'Amortisation Profiles'!K200,'Covered Bond Series'!$E$5:$E$58)</f>
        <v>466000000</v>
      </c>
      <c r="N200" s="64">
        <f t="shared" si="7"/>
        <v>47603</v>
      </c>
      <c r="O200" s="82">
        <v>1091398947.1465001</v>
      </c>
      <c r="P200" s="82">
        <v>785972269.10608101</v>
      </c>
      <c r="Q200" s="82">
        <v>474233354.28696698</v>
      </c>
      <c r="R200" s="82">
        <v>196980985.088485</v>
      </c>
    </row>
    <row r="201" spans="11:18" x14ac:dyDescent="0.25">
      <c r="K201" s="64">
        <f t="shared" si="6"/>
        <v>47634</v>
      </c>
      <c r="L201" s="82">
        <f>SUMIF('Covered Bond Series'!$G$5:$G$58,"&gt;" &amp; 'Amortisation Profiles'!K201,'Covered Bond Series'!$E$5:$E$58)</f>
        <v>466000000</v>
      </c>
      <c r="N201" s="64">
        <f t="shared" si="7"/>
        <v>47634</v>
      </c>
      <c r="O201" s="82">
        <v>1077424524.3845</v>
      </c>
      <c r="P201" s="82">
        <v>774603382.85033298</v>
      </c>
      <c r="Q201" s="82">
        <v>466164348.36763901</v>
      </c>
      <c r="R201" s="82">
        <v>192758930.52667001</v>
      </c>
    </row>
    <row r="202" spans="11:18" x14ac:dyDescent="0.25">
      <c r="K202" s="64">
        <f t="shared" si="6"/>
        <v>47664</v>
      </c>
      <c r="L202" s="82">
        <f>SUMIF('Covered Bond Series'!$G$5:$G$58,"&gt;" &amp; 'Amortisation Profiles'!K202,'Covered Bond Series'!$E$5:$E$58)</f>
        <v>466000000</v>
      </c>
      <c r="N202" s="64">
        <f t="shared" si="7"/>
        <v>47664</v>
      </c>
      <c r="O202" s="82">
        <v>1064006055.0314</v>
      </c>
      <c r="P202" s="82">
        <v>763669544.68041098</v>
      </c>
      <c r="Q202" s="82">
        <v>458395064.156488</v>
      </c>
      <c r="R202" s="82">
        <v>188694232.23460799</v>
      </c>
    </row>
    <row r="203" spans="11:18" x14ac:dyDescent="0.25">
      <c r="K203" s="64">
        <f t="shared" si="6"/>
        <v>47695</v>
      </c>
      <c r="L203" s="82">
        <f>SUMIF('Covered Bond Series'!$G$5:$G$58,"&gt;" &amp; 'Amortisation Profiles'!K203,'Covered Bond Series'!$E$5:$E$58)</f>
        <v>466000000</v>
      </c>
      <c r="N203" s="64">
        <f t="shared" si="7"/>
        <v>47695</v>
      </c>
      <c r="O203" s="82">
        <v>1050809658.3225</v>
      </c>
      <c r="P203" s="82">
        <v>752929420.16141999</v>
      </c>
      <c r="Q203" s="82">
        <v>450778840.76388901</v>
      </c>
      <c r="R203" s="82">
        <v>184724907.65800199</v>
      </c>
    </row>
    <row r="204" spans="11:18" x14ac:dyDescent="0.25">
      <c r="K204" s="64">
        <f t="shared" si="6"/>
        <v>47726</v>
      </c>
      <c r="L204" s="82">
        <f>SUMIF('Covered Bond Series'!$G$5:$G$58,"&gt;" &amp; 'Amortisation Profiles'!K204,'Covered Bond Series'!$E$5:$E$58)</f>
        <v>466000000</v>
      </c>
      <c r="N204" s="64">
        <f t="shared" si="7"/>
        <v>47726</v>
      </c>
      <c r="O204" s="82">
        <v>1037739421.334</v>
      </c>
      <c r="P204" s="82">
        <v>742313512.011832</v>
      </c>
      <c r="Q204" s="82">
        <v>443273138.64358801</v>
      </c>
      <c r="R204" s="82">
        <v>180832544.75569299</v>
      </c>
    </row>
    <row r="205" spans="11:18" x14ac:dyDescent="0.25">
      <c r="K205" s="64">
        <f t="shared" si="6"/>
        <v>47756</v>
      </c>
      <c r="L205" s="82">
        <f>SUMIF('Covered Bond Series'!$G$5:$G$58,"&gt;" &amp; 'Amortisation Profiles'!K205,'Covered Bond Series'!$E$5:$E$58)</f>
        <v>466000000</v>
      </c>
      <c r="N205" s="64">
        <f t="shared" si="7"/>
        <v>47756</v>
      </c>
      <c r="O205" s="82">
        <v>1024692555.1003</v>
      </c>
      <c r="P205" s="82">
        <v>731747877.21949697</v>
      </c>
      <c r="Q205" s="82">
        <v>435833204.819677</v>
      </c>
      <c r="R205" s="82">
        <v>176998153.53981701</v>
      </c>
    </row>
    <row r="206" spans="11:18" x14ac:dyDescent="0.25">
      <c r="K206" s="64">
        <f t="shared" si="6"/>
        <v>47787</v>
      </c>
      <c r="L206" s="82">
        <f>SUMIF('Covered Bond Series'!$G$5:$G$58,"&gt;" &amp; 'Amortisation Profiles'!K206,'Covered Bond Series'!$E$5:$E$58)</f>
        <v>466000000</v>
      </c>
      <c r="N206" s="64">
        <f t="shared" si="7"/>
        <v>47787</v>
      </c>
      <c r="O206" s="82">
        <v>1011049271.2244</v>
      </c>
      <c r="P206" s="82">
        <v>720790493.64321697</v>
      </c>
      <c r="Q206" s="82">
        <v>428196081.03008503</v>
      </c>
      <c r="R206" s="82">
        <v>173114861.05747601</v>
      </c>
    </row>
    <row r="207" spans="11:18" x14ac:dyDescent="0.25">
      <c r="K207" s="64">
        <f t="shared" si="6"/>
        <v>47817</v>
      </c>
      <c r="L207" s="82">
        <f>SUMIF('Covered Bond Series'!$G$5:$G$58,"&gt;" &amp; 'Amortisation Profiles'!K207,'Covered Bond Series'!$E$5:$E$58)</f>
        <v>466000000</v>
      </c>
      <c r="N207" s="64">
        <f t="shared" si="7"/>
        <v>47817</v>
      </c>
      <c r="O207" s="82">
        <v>998141362.72599995</v>
      </c>
      <c r="P207" s="82">
        <v>710391280.64716697</v>
      </c>
      <c r="Q207" s="82">
        <v>420926292.89117599</v>
      </c>
      <c r="R207" s="82">
        <v>169410747.545295</v>
      </c>
    </row>
    <row r="208" spans="11:18" x14ac:dyDescent="0.25">
      <c r="K208" s="64">
        <f t="shared" si="6"/>
        <v>47848</v>
      </c>
      <c r="L208" s="82">
        <f>SUMIF('Covered Bond Series'!$G$5:$G$58,"&gt;" &amp; 'Amortisation Profiles'!K208,'Covered Bond Series'!$E$5:$E$58)</f>
        <v>466000000</v>
      </c>
      <c r="N208" s="64">
        <f t="shared" si="7"/>
        <v>47848</v>
      </c>
      <c r="O208" s="82">
        <v>985290681.0007</v>
      </c>
      <c r="P208" s="82">
        <v>700065674.35176206</v>
      </c>
      <c r="Q208" s="82">
        <v>413734760.69252801</v>
      </c>
      <c r="R208" s="82">
        <v>165767794.001109</v>
      </c>
    </row>
    <row r="209" spans="11:18" x14ac:dyDescent="0.25">
      <c r="K209" s="64">
        <f t="shared" si="6"/>
        <v>47879</v>
      </c>
      <c r="L209" s="82">
        <f>SUMIF('Covered Bond Series'!$G$5:$G$58,"&gt;" &amp; 'Amortisation Profiles'!K209,'Covered Bond Series'!$E$5:$E$58)</f>
        <v>466000000</v>
      </c>
      <c r="N209" s="64">
        <f t="shared" si="7"/>
        <v>47879</v>
      </c>
      <c r="O209" s="82">
        <v>972172850.0244</v>
      </c>
      <c r="P209" s="82">
        <v>689583301.58967102</v>
      </c>
      <c r="Q209" s="82">
        <v>406485218.28665</v>
      </c>
      <c r="R209" s="82">
        <v>162131031.66446501</v>
      </c>
    </row>
    <row r="210" spans="11:18" x14ac:dyDescent="0.25">
      <c r="K210" s="64">
        <f t="shared" si="6"/>
        <v>47907</v>
      </c>
      <c r="L210" s="82">
        <f>SUMIF('Covered Bond Series'!$G$5:$G$58,"&gt;" &amp; 'Amortisation Profiles'!K210,'Covered Bond Series'!$E$5:$E$58)</f>
        <v>446000000</v>
      </c>
      <c r="N210" s="64">
        <f t="shared" si="7"/>
        <v>47907</v>
      </c>
      <c r="O210" s="82">
        <v>959453082.80850005</v>
      </c>
      <c r="P210" s="82">
        <v>679416093.45752704</v>
      </c>
      <c r="Q210" s="82">
        <v>399455720.27302802</v>
      </c>
      <c r="R210" s="82">
        <v>158610990.47218701</v>
      </c>
    </row>
    <row r="211" spans="11:18" x14ac:dyDescent="0.25">
      <c r="K211" s="64">
        <f t="shared" si="6"/>
        <v>47938</v>
      </c>
      <c r="L211" s="82">
        <f>SUMIF('Covered Bond Series'!$G$5:$G$58,"&gt;" &amp; 'Amortisation Profiles'!K211,'Covered Bond Series'!$E$5:$E$58)</f>
        <v>446000000</v>
      </c>
      <c r="N211" s="64">
        <f t="shared" si="7"/>
        <v>47938</v>
      </c>
      <c r="O211" s="82">
        <v>946228789.41779995</v>
      </c>
      <c r="P211" s="82">
        <v>668924471.93849897</v>
      </c>
      <c r="Q211" s="82">
        <v>392269636.43796599</v>
      </c>
      <c r="R211" s="82">
        <v>155057425.45124501</v>
      </c>
    </row>
    <row r="212" spans="11:18" x14ac:dyDescent="0.25">
      <c r="K212" s="64">
        <f t="shared" si="6"/>
        <v>47968</v>
      </c>
      <c r="L212" s="82">
        <f>SUMIF('Covered Bond Series'!$G$5:$G$58,"&gt;" &amp; 'Amortisation Profiles'!K212,'Covered Bond Series'!$E$5:$E$58)</f>
        <v>446000000</v>
      </c>
      <c r="N212" s="64">
        <f t="shared" si="7"/>
        <v>47968</v>
      </c>
      <c r="O212" s="82">
        <v>933598199.70650005</v>
      </c>
      <c r="P212" s="82">
        <v>658885229.36054099</v>
      </c>
      <c r="Q212" s="82">
        <v>385382664.41250998</v>
      </c>
      <c r="R212" s="82">
        <v>151650306.33325201</v>
      </c>
    </row>
    <row r="213" spans="11:18" x14ac:dyDescent="0.25">
      <c r="K213" s="64">
        <f t="shared" si="6"/>
        <v>47999</v>
      </c>
      <c r="L213" s="82">
        <f>SUMIF('Covered Bond Series'!$G$5:$G$58,"&gt;" &amp; 'Amortisation Profiles'!K213,'Covered Bond Series'!$E$5:$E$58)</f>
        <v>446000000</v>
      </c>
      <c r="N213" s="64">
        <f t="shared" si="7"/>
        <v>47999</v>
      </c>
      <c r="O213" s="82">
        <v>921023554.62109995</v>
      </c>
      <c r="P213" s="82">
        <v>648917285.87763202</v>
      </c>
      <c r="Q213" s="82">
        <v>378570301.06678897</v>
      </c>
      <c r="R213" s="82">
        <v>148299913.65871701</v>
      </c>
    </row>
    <row r="214" spans="11:18" x14ac:dyDescent="0.25">
      <c r="K214" s="64">
        <f t="shared" si="6"/>
        <v>48029</v>
      </c>
      <c r="L214" s="82">
        <f>SUMIF('Covered Bond Series'!$G$5:$G$58,"&gt;" &amp; 'Amortisation Profiles'!K214,'Covered Bond Series'!$E$5:$E$58)</f>
        <v>446000000</v>
      </c>
      <c r="N214" s="64">
        <f t="shared" si="7"/>
        <v>48029</v>
      </c>
      <c r="O214" s="82">
        <v>908397921.21930003</v>
      </c>
      <c r="P214" s="82">
        <v>638945149.07508302</v>
      </c>
      <c r="Q214" s="82">
        <v>371788171.90556198</v>
      </c>
      <c r="R214" s="82">
        <v>144988370.25815099</v>
      </c>
    </row>
    <row r="215" spans="11:18" x14ac:dyDescent="0.25">
      <c r="K215" s="64">
        <f t="shared" si="6"/>
        <v>48060</v>
      </c>
      <c r="L215" s="82">
        <f>SUMIF('Covered Bond Series'!$G$5:$G$58,"&gt;" &amp; 'Amortisation Profiles'!K215,'Covered Bond Series'!$E$5:$E$58)</f>
        <v>446000000</v>
      </c>
      <c r="N215" s="64">
        <f t="shared" si="7"/>
        <v>48060</v>
      </c>
      <c r="O215" s="82">
        <v>895928137.59640002</v>
      </c>
      <c r="P215" s="82">
        <v>629114161.21173406</v>
      </c>
      <c r="Q215" s="82">
        <v>365120525.391527</v>
      </c>
      <c r="R215" s="82">
        <v>141748048.243835</v>
      </c>
    </row>
    <row r="216" spans="11:18" x14ac:dyDescent="0.25">
      <c r="K216" s="64">
        <f t="shared" si="6"/>
        <v>48091</v>
      </c>
      <c r="L216" s="82">
        <f>SUMIF('Covered Bond Series'!$G$5:$G$58,"&gt;" &amp; 'Amortisation Profiles'!K216,'Covered Bond Series'!$E$5:$E$58)</f>
        <v>446000000</v>
      </c>
      <c r="N216" s="64">
        <f t="shared" si="7"/>
        <v>48091</v>
      </c>
      <c r="O216" s="82">
        <v>883536936.25950003</v>
      </c>
      <c r="P216" s="82">
        <v>619369527.37010503</v>
      </c>
      <c r="Q216" s="82">
        <v>358534882.53540403</v>
      </c>
      <c r="R216" s="82">
        <v>138565622.534518</v>
      </c>
    </row>
    <row r="217" spans="11:18" x14ac:dyDescent="0.25">
      <c r="K217" s="64">
        <f t="shared" si="6"/>
        <v>48121</v>
      </c>
      <c r="L217" s="82">
        <f>SUMIF('Covered Bond Series'!$G$5:$G$58,"&gt;" &amp; 'Amortisation Profiles'!K217,'Covered Bond Series'!$E$5:$E$58)</f>
        <v>446000000</v>
      </c>
      <c r="N217" s="64">
        <f t="shared" si="7"/>
        <v>48121</v>
      </c>
      <c r="O217" s="82">
        <v>871068188.85339999</v>
      </c>
      <c r="P217" s="82">
        <v>609601627.05899501</v>
      </c>
      <c r="Q217" s="82">
        <v>351967443.00031602</v>
      </c>
      <c r="R217" s="82">
        <v>135415948.796738</v>
      </c>
    </row>
    <row r="218" spans="11:18" x14ac:dyDescent="0.25">
      <c r="K218" s="64">
        <f t="shared" si="6"/>
        <v>48152</v>
      </c>
      <c r="L218" s="82">
        <f>SUMIF('Covered Bond Series'!$G$5:$G$58,"&gt;" &amp; 'Amortisation Profiles'!K218,'Covered Bond Series'!$E$5:$E$58)</f>
        <v>446000000</v>
      </c>
      <c r="N218" s="64">
        <f t="shared" si="7"/>
        <v>48152</v>
      </c>
      <c r="O218" s="82">
        <v>858873791.15830004</v>
      </c>
      <c r="P218" s="82">
        <v>600056512.36426497</v>
      </c>
      <c r="Q218" s="82">
        <v>345559886.64065301</v>
      </c>
      <c r="R218" s="82">
        <v>132353030.09842899</v>
      </c>
    </row>
    <row r="219" spans="11:18" x14ac:dyDescent="0.25">
      <c r="K219" s="64">
        <f t="shared" si="6"/>
        <v>48182</v>
      </c>
      <c r="L219" s="82">
        <f>SUMIF('Covered Bond Series'!$G$5:$G$58,"&gt;" &amp; 'Amortisation Profiles'!K219,'Covered Bond Series'!$E$5:$E$58)</f>
        <v>446000000</v>
      </c>
      <c r="N219" s="64">
        <f t="shared" si="7"/>
        <v>48182</v>
      </c>
      <c r="O219" s="82">
        <v>846757542.32799995</v>
      </c>
      <c r="P219" s="82">
        <v>590596292.27927303</v>
      </c>
      <c r="Q219" s="82">
        <v>339231896.61159301</v>
      </c>
      <c r="R219" s="82">
        <v>129345251.06314901</v>
      </c>
    </row>
    <row r="220" spans="11:18" x14ac:dyDescent="0.25">
      <c r="K220" s="64">
        <f t="shared" si="6"/>
        <v>48213</v>
      </c>
      <c r="L220" s="82">
        <f>SUMIF('Covered Bond Series'!$G$5:$G$58,"&gt;" &amp; 'Amortisation Profiles'!K220,'Covered Bond Series'!$E$5:$E$58)</f>
        <v>446000000</v>
      </c>
      <c r="N220" s="64">
        <f t="shared" si="7"/>
        <v>48213</v>
      </c>
      <c r="O220" s="82">
        <v>834804871.19449997</v>
      </c>
      <c r="P220" s="82">
        <v>581280101.45424604</v>
      </c>
      <c r="Q220" s="82">
        <v>333016854.70606101</v>
      </c>
      <c r="R220" s="82">
        <v>126404712.72306401</v>
      </c>
    </row>
    <row r="221" spans="11:18" x14ac:dyDescent="0.25">
      <c r="K221" s="64">
        <f t="shared" si="6"/>
        <v>48244</v>
      </c>
      <c r="L221" s="82">
        <f>SUMIF('Covered Bond Series'!$G$5:$G$58,"&gt;" &amp; 'Amortisation Profiles'!K221,'Covered Bond Series'!$E$5:$E$58)</f>
        <v>446000000</v>
      </c>
      <c r="N221" s="64">
        <f t="shared" si="7"/>
        <v>48244</v>
      </c>
      <c r="O221" s="82">
        <v>823330229.4842</v>
      </c>
      <c r="P221" s="82">
        <v>572325877.25501001</v>
      </c>
      <c r="Q221" s="82">
        <v>327038539.95007598</v>
      </c>
      <c r="R221" s="82">
        <v>123577449.455567</v>
      </c>
    </row>
    <row r="222" spans="11:18" x14ac:dyDescent="0.25">
      <c r="K222" s="64">
        <f t="shared" si="6"/>
        <v>48273</v>
      </c>
      <c r="L222" s="82">
        <f>SUMIF('Covered Bond Series'!$G$5:$G$58,"&gt;" &amp; 'Amortisation Profiles'!K222,'Covered Bond Series'!$E$5:$E$58)</f>
        <v>371000000</v>
      </c>
      <c r="N222" s="64">
        <f t="shared" si="7"/>
        <v>48273</v>
      </c>
      <c r="O222" s="82">
        <v>812250078.69579995</v>
      </c>
      <c r="P222" s="82">
        <v>563673895.87520504</v>
      </c>
      <c r="Q222" s="82">
        <v>321261194.175017</v>
      </c>
      <c r="R222" s="82">
        <v>120848650.129813</v>
      </c>
    </row>
    <row r="223" spans="11:18" x14ac:dyDescent="0.25">
      <c r="K223" s="64">
        <f t="shared" si="6"/>
        <v>48304</v>
      </c>
      <c r="L223" s="82">
        <f>SUMIF('Covered Bond Series'!$G$5:$G$58,"&gt;" &amp; 'Amortisation Profiles'!K223,'Covered Bond Series'!$E$5:$E$58)</f>
        <v>371000000</v>
      </c>
      <c r="N223" s="64">
        <f t="shared" si="7"/>
        <v>48304</v>
      </c>
      <c r="O223" s="82">
        <v>801229152.51820004</v>
      </c>
      <c r="P223" s="82">
        <v>555090433.54133701</v>
      </c>
      <c r="Q223" s="82">
        <v>315550508.06549102</v>
      </c>
      <c r="R223" s="82">
        <v>118166850.629898</v>
      </c>
    </row>
    <row r="224" spans="11:18" x14ac:dyDescent="0.25">
      <c r="K224" s="64">
        <f t="shared" si="6"/>
        <v>48334</v>
      </c>
      <c r="L224" s="82">
        <f>SUMIF('Covered Bond Series'!$G$5:$G$58,"&gt;" &amp; 'Amortisation Profiles'!K224,'Covered Bond Series'!$E$5:$E$58)</f>
        <v>371000000</v>
      </c>
      <c r="N224" s="64">
        <f t="shared" si="7"/>
        <v>48334</v>
      </c>
      <c r="O224" s="82">
        <v>789660269.36489999</v>
      </c>
      <c r="P224" s="82">
        <v>546155268.48963106</v>
      </c>
      <c r="Q224" s="82">
        <v>309667809.44090998</v>
      </c>
      <c r="R224" s="82">
        <v>115442595.28895199</v>
      </c>
    </row>
    <row r="225" spans="11:18" x14ac:dyDescent="0.25">
      <c r="K225" s="64">
        <f t="shared" si="6"/>
        <v>48365</v>
      </c>
      <c r="L225" s="82">
        <f>SUMIF('Covered Bond Series'!$G$5:$G$58,"&gt;" &amp; 'Amortisation Profiles'!K225,'Covered Bond Series'!$E$5:$E$58)</f>
        <v>371000000</v>
      </c>
      <c r="N225" s="64">
        <f t="shared" si="7"/>
        <v>48365</v>
      </c>
      <c r="O225" s="82">
        <v>778510739.71280003</v>
      </c>
      <c r="P225" s="82">
        <v>537538143.84819901</v>
      </c>
      <c r="Q225" s="82">
        <v>303993302.60247201</v>
      </c>
      <c r="R225" s="82">
        <v>112817709.459075</v>
      </c>
    </row>
    <row r="226" spans="11:18" x14ac:dyDescent="0.25">
      <c r="K226" s="64">
        <f t="shared" si="6"/>
        <v>48395</v>
      </c>
      <c r="L226" s="82">
        <f>SUMIF('Covered Bond Series'!$G$5:$G$58,"&gt;" &amp; 'Amortisation Profiles'!K226,'Covered Bond Series'!$E$5:$E$58)</f>
        <v>371000000</v>
      </c>
      <c r="N226" s="64">
        <f t="shared" si="7"/>
        <v>48395</v>
      </c>
      <c r="O226" s="82">
        <v>768065284.10800004</v>
      </c>
      <c r="P226" s="82">
        <v>529433788.33461201</v>
      </c>
      <c r="Q226" s="82">
        <v>298635324.17821503</v>
      </c>
      <c r="R226" s="82">
        <v>110331031.946697</v>
      </c>
    </row>
    <row r="227" spans="11:18" x14ac:dyDescent="0.25">
      <c r="K227" s="64">
        <f t="shared" si="6"/>
        <v>48426</v>
      </c>
      <c r="L227" s="82">
        <f>SUMIF('Covered Bond Series'!$G$5:$G$58,"&gt;" &amp; 'Amortisation Profiles'!K227,'Covered Bond Series'!$E$5:$E$58)</f>
        <v>371000000</v>
      </c>
      <c r="N227" s="64">
        <f t="shared" si="7"/>
        <v>48426</v>
      </c>
      <c r="O227" s="82">
        <v>757719081.31190002</v>
      </c>
      <c r="P227" s="82">
        <v>521423478.05732501</v>
      </c>
      <c r="Q227" s="82">
        <v>293355948.57987201</v>
      </c>
      <c r="R227" s="82">
        <v>107893341.525754</v>
      </c>
    </row>
    <row r="228" spans="11:18" x14ac:dyDescent="0.25">
      <c r="K228" s="64">
        <f t="shared" si="6"/>
        <v>48457</v>
      </c>
      <c r="L228" s="82">
        <f>SUMIF('Covered Bond Series'!$G$5:$G$58,"&gt;" &amp; 'Amortisation Profiles'!K228,'Covered Bond Series'!$E$5:$E$58)</f>
        <v>371000000</v>
      </c>
      <c r="N228" s="64">
        <f t="shared" si="7"/>
        <v>48457</v>
      </c>
      <c r="O228" s="82">
        <v>747573911.53859997</v>
      </c>
      <c r="P228" s="82">
        <v>513576726.23683101</v>
      </c>
      <c r="Q228" s="82">
        <v>288193675.88447899</v>
      </c>
      <c r="R228" s="82">
        <v>105518214.09640799</v>
      </c>
    </row>
    <row r="229" spans="11:18" x14ac:dyDescent="0.25">
      <c r="K229" s="64">
        <f t="shared" si="6"/>
        <v>48487</v>
      </c>
      <c r="L229" s="82">
        <f>SUMIF('Covered Bond Series'!$G$5:$G$58,"&gt;" &amp; 'Amortisation Profiles'!K229,'Covered Bond Series'!$E$5:$E$58)</f>
        <v>371000000</v>
      </c>
      <c r="N229" s="64">
        <f t="shared" si="7"/>
        <v>48487</v>
      </c>
      <c r="O229" s="82">
        <v>737547170.81579995</v>
      </c>
      <c r="P229" s="82">
        <v>505836120.43815303</v>
      </c>
      <c r="Q229" s="82">
        <v>283115563.55954301</v>
      </c>
      <c r="R229" s="82">
        <v>103192936.629786</v>
      </c>
    </row>
    <row r="230" spans="11:18" x14ac:dyDescent="0.25">
      <c r="K230" s="64">
        <f t="shared" si="6"/>
        <v>48518</v>
      </c>
      <c r="L230" s="82">
        <f>SUMIF('Covered Bond Series'!$G$5:$G$58,"&gt;" &amp; 'Amortisation Profiles'!K230,'Covered Bond Series'!$E$5:$E$58)</f>
        <v>351000000</v>
      </c>
      <c r="N230" s="64">
        <f t="shared" si="7"/>
        <v>48518</v>
      </c>
      <c r="O230" s="82">
        <v>727603119.75820005</v>
      </c>
      <c r="P230" s="82">
        <v>498176719.22411197</v>
      </c>
      <c r="Q230" s="82">
        <v>278107134.009826</v>
      </c>
      <c r="R230" s="82">
        <v>100911717.606755</v>
      </c>
    </row>
    <row r="231" spans="11:18" x14ac:dyDescent="0.25">
      <c r="K231" s="64">
        <f t="shared" si="6"/>
        <v>48548</v>
      </c>
      <c r="L231" s="82">
        <f>SUMIF('Covered Bond Series'!$G$5:$G$58,"&gt;" &amp; 'Amortisation Profiles'!K231,'Covered Bond Series'!$E$5:$E$58)</f>
        <v>351000000</v>
      </c>
      <c r="N231" s="64">
        <f t="shared" si="7"/>
        <v>48548</v>
      </c>
      <c r="O231" s="82">
        <v>717749341.56079996</v>
      </c>
      <c r="P231" s="82">
        <v>490603359.59991401</v>
      </c>
      <c r="Q231" s="82">
        <v>273170635.69566101</v>
      </c>
      <c r="R231" s="82">
        <v>98674906.908196002</v>
      </c>
    </row>
    <row r="232" spans="11:18" x14ac:dyDescent="0.25">
      <c r="K232" s="64">
        <f t="shared" si="6"/>
        <v>48579</v>
      </c>
      <c r="L232" s="82">
        <f>SUMIF('Covered Bond Series'!$G$5:$G$58,"&gt;" &amp; 'Amortisation Profiles'!K232,'Covered Bond Series'!$E$5:$E$58)</f>
        <v>321000000</v>
      </c>
      <c r="N232" s="64">
        <f t="shared" si="7"/>
        <v>48579</v>
      </c>
      <c r="O232" s="82">
        <v>707977308.98259997</v>
      </c>
      <c r="P232" s="82">
        <v>483109850.62210703</v>
      </c>
      <c r="Q232" s="82">
        <v>268302168.57288599</v>
      </c>
      <c r="R232" s="82">
        <v>96480631.516792998</v>
      </c>
    </row>
    <row r="233" spans="11:18" x14ac:dyDescent="0.25">
      <c r="K233" s="64">
        <f t="shared" si="6"/>
        <v>48610</v>
      </c>
      <c r="L233" s="82">
        <f>SUMIF('Covered Bond Series'!$G$5:$G$58,"&gt;" &amp; 'Amortisation Profiles'!K233,'Covered Bond Series'!$E$5:$E$58)</f>
        <v>306000000</v>
      </c>
      <c r="N233" s="64">
        <f t="shared" si="7"/>
        <v>48610</v>
      </c>
      <c r="O233" s="82">
        <v>698273328.30770004</v>
      </c>
      <c r="P233" s="82">
        <v>475686523.53140801</v>
      </c>
      <c r="Q233" s="82">
        <v>263495942.35024601</v>
      </c>
      <c r="R233" s="82">
        <v>94326371.260911003</v>
      </c>
    </row>
    <row r="234" spans="11:18" x14ac:dyDescent="0.25">
      <c r="K234" s="64">
        <f t="shared" si="6"/>
        <v>48638</v>
      </c>
      <c r="L234" s="82">
        <f>SUMIF('Covered Bond Series'!$G$5:$G$58,"&gt;" &amp; 'Amortisation Profiles'!K234,'Covered Bond Series'!$E$5:$E$58)</f>
        <v>306000000</v>
      </c>
      <c r="N234" s="64">
        <f t="shared" si="7"/>
        <v>48638</v>
      </c>
      <c r="O234" s="82">
        <v>688644654.04139996</v>
      </c>
      <c r="P234" s="82">
        <v>468338017.90266401</v>
      </c>
      <c r="Q234" s="82">
        <v>258754131.32036501</v>
      </c>
      <c r="R234" s="82">
        <v>92212485.857313007</v>
      </c>
    </row>
    <row r="235" spans="11:18" x14ac:dyDescent="0.25">
      <c r="K235" s="64">
        <f t="shared" si="6"/>
        <v>48669</v>
      </c>
      <c r="L235" s="82">
        <f>SUMIF('Covered Bond Series'!$G$5:$G$58,"&gt;" &amp; 'Amortisation Profiles'!K235,'Covered Bond Series'!$E$5:$E$58)</f>
        <v>306000000</v>
      </c>
      <c r="N235" s="64">
        <f t="shared" si="7"/>
        <v>48669</v>
      </c>
      <c r="O235" s="82">
        <v>679052790.64119995</v>
      </c>
      <c r="P235" s="82">
        <v>461037881.47530103</v>
      </c>
      <c r="Q235" s="82">
        <v>254061749.541455</v>
      </c>
      <c r="R235" s="82">
        <v>90133236.251773998</v>
      </c>
    </row>
    <row r="236" spans="11:18" x14ac:dyDescent="0.25">
      <c r="K236" s="64">
        <f t="shared" si="6"/>
        <v>48699</v>
      </c>
      <c r="L236" s="82">
        <f>SUMIF('Covered Bond Series'!$G$5:$G$58,"&gt;" &amp; 'Amortisation Profiles'!K236,'Covered Bond Series'!$E$5:$E$58)</f>
        <v>306000000</v>
      </c>
      <c r="N236" s="64">
        <f t="shared" si="7"/>
        <v>48699</v>
      </c>
      <c r="O236" s="82">
        <v>669505949.0165</v>
      </c>
      <c r="P236" s="82">
        <v>453791495.11560798</v>
      </c>
      <c r="Q236" s="82">
        <v>249421462.00462401</v>
      </c>
      <c r="R236" s="82">
        <v>88089215.541695997</v>
      </c>
    </row>
    <row r="237" spans="11:18" x14ac:dyDescent="0.25">
      <c r="K237" s="64">
        <f t="shared" si="6"/>
        <v>48730</v>
      </c>
      <c r="L237" s="82">
        <f>SUMIF('Covered Bond Series'!$G$5:$G$58,"&gt;" &amp; 'Amortisation Profiles'!K237,'Covered Bond Series'!$E$5:$E$58)</f>
        <v>306000000</v>
      </c>
      <c r="N237" s="64">
        <f t="shared" si="7"/>
        <v>48730</v>
      </c>
      <c r="O237" s="82">
        <v>660013243.44649994</v>
      </c>
      <c r="P237" s="82">
        <v>446604815.41560698</v>
      </c>
      <c r="Q237" s="82">
        <v>244836218.58287901</v>
      </c>
      <c r="R237" s="82">
        <v>86081103.933969006</v>
      </c>
    </row>
    <row r="238" spans="11:18" x14ac:dyDescent="0.25">
      <c r="K238" s="64">
        <f t="shared" si="6"/>
        <v>48760</v>
      </c>
      <c r="L238" s="82">
        <f>SUMIF('Covered Bond Series'!$G$5:$G$58,"&gt;" &amp; 'Amortisation Profiles'!K238,'Covered Bond Series'!$E$5:$E$58)</f>
        <v>256000000</v>
      </c>
      <c r="N238" s="64">
        <f t="shared" si="7"/>
        <v>48760</v>
      </c>
      <c r="O238" s="82">
        <v>650387344.67900002</v>
      </c>
      <c r="P238" s="82">
        <v>439351054.15841198</v>
      </c>
      <c r="Q238" s="82">
        <v>240236354.560368</v>
      </c>
      <c r="R238" s="82">
        <v>84084149.354956001</v>
      </c>
    </row>
    <row r="239" spans="11:18" x14ac:dyDescent="0.25">
      <c r="K239" s="64">
        <f t="shared" si="6"/>
        <v>48791</v>
      </c>
      <c r="L239" s="82">
        <f>SUMIF('Covered Bond Series'!$G$5:$G$58,"&gt;" &amp; 'Amortisation Profiles'!K239,'Covered Bond Series'!$E$5:$E$58)</f>
        <v>256000000</v>
      </c>
      <c r="N239" s="64">
        <f t="shared" si="7"/>
        <v>48791</v>
      </c>
      <c r="O239" s="82">
        <v>641038137.18139994</v>
      </c>
      <c r="P239" s="82">
        <v>432307029.79435098</v>
      </c>
      <c r="Q239" s="82">
        <v>235773042.865677</v>
      </c>
      <c r="R239" s="82">
        <v>82150989.240924001</v>
      </c>
    </row>
    <row r="240" spans="11:18" x14ac:dyDescent="0.25">
      <c r="K240" s="64">
        <f t="shared" si="6"/>
        <v>48822</v>
      </c>
      <c r="L240" s="82">
        <f>SUMIF('Covered Bond Series'!$G$5:$G$58,"&gt;" &amp; 'Amortisation Profiles'!K240,'Covered Bond Series'!$E$5:$E$58)</f>
        <v>216000000</v>
      </c>
      <c r="N240" s="64">
        <f t="shared" si="7"/>
        <v>48822</v>
      </c>
      <c r="O240" s="82">
        <v>631783861.91079998</v>
      </c>
      <c r="P240" s="82">
        <v>425349373.95134002</v>
      </c>
      <c r="Q240" s="82">
        <v>231378202.484025</v>
      </c>
      <c r="R240" s="82">
        <v>80257260.969448999</v>
      </c>
    </row>
    <row r="241" spans="11:18" x14ac:dyDescent="0.25">
      <c r="K241" s="64">
        <f t="shared" si="6"/>
        <v>48852</v>
      </c>
      <c r="L241" s="82">
        <f>SUMIF('Covered Bond Series'!$G$5:$G$58,"&gt;" &amp; 'Amortisation Profiles'!K241,'Covered Bond Series'!$E$5:$E$58)</f>
        <v>216000000</v>
      </c>
      <c r="N241" s="64">
        <f t="shared" si="7"/>
        <v>48852</v>
      </c>
      <c r="O241" s="82">
        <v>622591501.43439996</v>
      </c>
      <c r="P241" s="82">
        <v>418455516.33862001</v>
      </c>
      <c r="Q241" s="82">
        <v>227039141.61184499</v>
      </c>
      <c r="R241" s="82">
        <v>78398160.046987996</v>
      </c>
    </row>
    <row r="242" spans="11:18" x14ac:dyDescent="0.25">
      <c r="K242" s="64">
        <f t="shared" si="6"/>
        <v>48883</v>
      </c>
      <c r="L242" s="82">
        <f>SUMIF('Covered Bond Series'!$G$5:$G$58,"&gt;" &amp; 'Amortisation Profiles'!K242,'Covered Bond Series'!$E$5:$E$58)</f>
        <v>216000000</v>
      </c>
      <c r="N242" s="64">
        <f t="shared" si="7"/>
        <v>48883</v>
      </c>
      <c r="O242" s="82">
        <v>613465260.48000002</v>
      </c>
      <c r="P242" s="82">
        <v>411628013.46546298</v>
      </c>
      <c r="Q242" s="82">
        <v>222756895.194065</v>
      </c>
      <c r="R242" s="82">
        <v>76573682.230406001</v>
      </c>
    </row>
    <row r="243" spans="11:18" x14ac:dyDescent="0.25">
      <c r="K243" s="64">
        <f t="shared" si="6"/>
        <v>48913</v>
      </c>
      <c r="L243" s="82">
        <f>SUMIF('Covered Bond Series'!$G$5:$G$58,"&gt;" &amp; 'Amortisation Profiles'!K243,'Covered Bond Series'!$E$5:$E$58)</f>
        <v>196000000</v>
      </c>
      <c r="N243" s="64">
        <f t="shared" si="7"/>
        <v>48913</v>
      </c>
      <c r="O243" s="82">
        <v>604409702.30630004</v>
      </c>
      <c r="P243" s="82">
        <v>404869643.84065598</v>
      </c>
      <c r="Q243" s="82">
        <v>218532604.65530601</v>
      </c>
      <c r="R243" s="82">
        <v>74783857.252287999</v>
      </c>
    </row>
    <row r="244" spans="11:18" x14ac:dyDescent="0.25">
      <c r="K244" s="64">
        <f t="shared" si="6"/>
        <v>48944</v>
      </c>
      <c r="L244" s="82">
        <f>SUMIF('Covered Bond Series'!$G$5:$G$58,"&gt;" &amp; 'Amortisation Profiles'!K244,'Covered Bond Series'!$E$5:$E$58)</f>
        <v>196000000</v>
      </c>
      <c r="N244" s="64">
        <f t="shared" si="7"/>
        <v>48944</v>
      </c>
      <c r="O244" s="82">
        <v>595423160.31400001</v>
      </c>
      <c r="P244" s="82">
        <v>398178999.56332302</v>
      </c>
      <c r="Q244" s="82">
        <v>214365145.26521799</v>
      </c>
      <c r="R244" s="82">
        <v>73027937.295565993</v>
      </c>
    </row>
    <row r="245" spans="11:18" x14ac:dyDescent="0.25">
      <c r="K245" s="64">
        <f t="shared" si="6"/>
        <v>48975</v>
      </c>
      <c r="L245" s="82">
        <f>SUMIF('Covered Bond Series'!$G$5:$G$58,"&gt;" &amp; 'Amortisation Profiles'!K245,'Covered Bond Series'!$E$5:$E$58)</f>
        <v>196000000</v>
      </c>
      <c r="N245" s="64">
        <f t="shared" si="7"/>
        <v>48975</v>
      </c>
      <c r="O245" s="82">
        <v>586450356.71829998</v>
      </c>
      <c r="P245" s="82">
        <v>391518891.10295498</v>
      </c>
      <c r="Q245" s="82">
        <v>210234185.69283199</v>
      </c>
      <c r="R245" s="82">
        <v>71298672.106916994</v>
      </c>
    </row>
    <row r="246" spans="11:18" x14ac:dyDescent="0.25">
      <c r="K246" s="64">
        <f t="shared" si="6"/>
        <v>49003</v>
      </c>
      <c r="L246" s="82">
        <f>SUMIF('Covered Bond Series'!$G$5:$G$58,"&gt;" &amp; 'Amortisation Profiles'!K246,'Covered Bond Series'!$E$5:$E$58)</f>
        <v>196000000</v>
      </c>
      <c r="N246" s="64">
        <f t="shared" si="7"/>
        <v>49003</v>
      </c>
      <c r="O246" s="82">
        <v>577497724.37979996</v>
      </c>
      <c r="P246" s="82">
        <v>384893506.15352601</v>
      </c>
      <c r="Q246" s="82">
        <v>206141766.26679099</v>
      </c>
      <c r="R246" s="82">
        <v>69596490.301184997</v>
      </c>
    </row>
    <row r="247" spans="11:18" x14ac:dyDescent="0.25">
      <c r="K247" s="64">
        <f t="shared" si="6"/>
        <v>49034</v>
      </c>
      <c r="L247" s="82">
        <f>SUMIF('Covered Bond Series'!$G$5:$G$58,"&gt;" &amp; 'Amortisation Profiles'!K247,'Covered Bond Series'!$E$5:$E$58)</f>
        <v>196000000</v>
      </c>
      <c r="N247" s="64">
        <f t="shared" si="7"/>
        <v>49034</v>
      </c>
      <c r="O247" s="82">
        <v>568554346.83150005</v>
      </c>
      <c r="P247" s="82">
        <v>378295460.81492299</v>
      </c>
      <c r="Q247" s="82">
        <v>202083722.53210899</v>
      </c>
      <c r="R247" s="82">
        <v>67919725.714349002</v>
      </c>
    </row>
    <row r="248" spans="11:18" x14ac:dyDescent="0.25">
      <c r="K248" s="64">
        <f t="shared" si="6"/>
        <v>49064</v>
      </c>
      <c r="L248" s="82">
        <f>SUMIF('Covered Bond Series'!$G$5:$G$58,"&gt;" &amp; 'Amortisation Profiles'!K248,'Covered Bond Series'!$E$5:$E$58)</f>
        <v>196000000</v>
      </c>
      <c r="N248" s="64">
        <f t="shared" si="7"/>
        <v>49064</v>
      </c>
      <c r="O248" s="82">
        <v>559622714.97220004</v>
      </c>
      <c r="P248" s="82">
        <v>371726326.16478801</v>
      </c>
      <c r="Q248" s="82">
        <v>198060703.13566399</v>
      </c>
      <c r="R248" s="82">
        <v>66268348.892006002</v>
      </c>
    </row>
    <row r="249" spans="11:18" x14ac:dyDescent="0.25">
      <c r="K249" s="64">
        <f t="shared" si="6"/>
        <v>49095</v>
      </c>
      <c r="L249" s="82">
        <f>SUMIF('Covered Bond Series'!$G$5:$G$58,"&gt;" &amp; 'Amortisation Profiles'!K249,'Covered Bond Series'!$E$5:$E$58)</f>
        <v>196000000</v>
      </c>
      <c r="N249" s="64">
        <f t="shared" si="7"/>
        <v>49095</v>
      </c>
      <c r="O249" s="82">
        <v>550691657.91849995</v>
      </c>
      <c r="P249" s="82">
        <v>365178602.86087</v>
      </c>
      <c r="Q249" s="82">
        <v>194068529.065137</v>
      </c>
      <c r="R249" s="82">
        <v>64640720.426689997</v>
      </c>
    </row>
    <row r="250" spans="11:18" x14ac:dyDescent="0.25">
      <c r="K250" s="64">
        <f t="shared" si="6"/>
        <v>49125</v>
      </c>
      <c r="L250" s="82">
        <f>SUMIF('Covered Bond Series'!$G$5:$G$58,"&gt;" &amp; 'Amortisation Profiles'!K250,'Covered Bond Series'!$E$5:$E$58)</f>
        <v>196000000</v>
      </c>
      <c r="N250" s="64">
        <f t="shared" si="7"/>
        <v>49125</v>
      </c>
      <c r="O250" s="82">
        <v>541808082.15380001</v>
      </c>
      <c r="P250" s="82">
        <v>358683288.99856901</v>
      </c>
      <c r="Q250" s="82">
        <v>190123468.48070499</v>
      </c>
      <c r="R250" s="82">
        <v>63042008.963955</v>
      </c>
    </row>
    <row r="251" spans="11:18" x14ac:dyDescent="0.25">
      <c r="K251" s="64">
        <f t="shared" si="6"/>
        <v>49156</v>
      </c>
      <c r="L251" s="82">
        <f>SUMIF('Covered Bond Series'!$G$5:$G$58,"&gt;" &amp; 'Amortisation Profiles'!K251,'Covered Bond Series'!$E$5:$E$58)</f>
        <v>196000000</v>
      </c>
      <c r="N251" s="64">
        <f t="shared" si="7"/>
        <v>49156</v>
      </c>
      <c r="O251" s="82">
        <v>532954096.01130003</v>
      </c>
      <c r="P251" s="82">
        <v>352228349.97403997</v>
      </c>
      <c r="Q251" s="82">
        <v>186218870.32874101</v>
      </c>
      <c r="R251" s="82">
        <v>61469721.49064</v>
      </c>
    </row>
    <row r="252" spans="11:18" x14ac:dyDescent="0.25">
      <c r="K252" s="64">
        <f t="shared" si="6"/>
        <v>49187</v>
      </c>
      <c r="L252" s="82">
        <f>SUMIF('Covered Bond Series'!$G$5:$G$58,"&gt;" &amp; 'Amortisation Profiles'!K252,'Covered Bond Series'!$E$5:$E$58)</f>
        <v>196000000</v>
      </c>
      <c r="N252" s="64">
        <f t="shared" si="7"/>
        <v>49187</v>
      </c>
      <c r="O252" s="82">
        <v>524137367.13810003</v>
      </c>
      <c r="P252" s="82">
        <v>345818693.990228</v>
      </c>
      <c r="Q252" s="82">
        <v>182357084.47208801</v>
      </c>
      <c r="R252" s="82">
        <v>59924364.688628003</v>
      </c>
    </row>
    <row r="253" spans="11:18" x14ac:dyDescent="0.25">
      <c r="K253" s="64">
        <f t="shared" si="6"/>
        <v>49217</v>
      </c>
      <c r="L253" s="82">
        <f>SUMIF('Covered Bond Series'!$G$5:$G$58,"&gt;" &amp; 'Amortisation Profiles'!K253,'Covered Bond Series'!$E$5:$E$58)</f>
        <v>196000000</v>
      </c>
      <c r="N253" s="64">
        <f t="shared" si="7"/>
        <v>49217</v>
      </c>
      <c r="O253" s="82">
        <v>515358214.37410003</v>
      </c>
      <c r="P253" s="82">
        <v>339454355.712704</v>
      </c>
      <c r="Q253" s="82">
        <v>178537872.017241</v>
      </c>
      <c r="R253" s="82">
        <v>58405587.148316003</v>
      </c>
    </row>
    <row r="254" spans="11:18" x14ac:dyDescent="0.25">
      <c r="K254" s="64">
        <f t="shared" si="6"/>
        <v>49248</v>
      </c>
      <c r="L254" s="82">
        <f>SUMIF('Covered Bond Series'!$G$5:$G$58,"&gt;" &amp; 'Amortisation Profiles'!K254,'Covered Bond Series'!$E$5:$E$58)</f>
        <v>196000000</v>
      </c>
      <c r="N254" s="64">
        <f t="shared" si="7"/>
        <v>49248</v>
      </c>
      <c r="O254" s="82">
        <v>506593929.81089997</v>
      </c>
      <c r="P254" s="82">
        <v>333120227.25245798</v>
      </c>
      <c r="Q254" s="82">
        <v>174753050.816035</v>
      </c>
      <c r="R254" s="82">
        <v>56910454.065847002</v>
      </c>
    </row>
    <row r="255" spans="11:18" x14ac:dyDescent="0.25">
      <c r="K255" s="64">
        <f t="shared" si="6"/>
        <v>49278</v>
      </c>
      <c r="L255" s="82">
        <f>SUMIF('Covered Bond Series'!$G$5:$G$58,"&gt;" &amp; 'Amortisation Profiles'!K255,'Covered Bond Series'!$E$5:$E$58)</f>
        <v>196000000</v>
      </c>
      <c r="N255" s="64">
        <f t="shared" si="7"/>
        <v>49278</v>
      </c>
      <c r="O255" s="82">
        <v>497862742.79860002</v>
      </c>
      <c r="P255" s="82">
        <v>326828175.48891598</v>
      </c>
      <c r="Q255" s="82">
        <v>171008637.12445</v>
      </c>
      <c r="R255" s="82">
        <v>55440683.169725001</v>
      </c>
    </row>
    <row r="256" spans="11:18" x14ac:dyDescent="0.25">
      <c r="K256" s="64">
        <f t="shared" si="6"/>
        <v>49309</v>
      </c>
      <c r="L256" s="82">
        <f>SUMIF('Covered Bond Series'!$G$5:$G$58,"&gt;" &amp; 'Amortisation Profiles'!K256,'Covered Bond Series'!$E$5:$E$58)</f>
        <v>136000000</v>
      </c>
      <c r="N256" s="64">
        <f t="shared" si="7"/>
        <v>49309</v>
      </c>
      <c r="O256" s="82">
        <v>489165569.55680001</v>
      </c>
      <c r="P256" s="82">
        <v>320578640.262613</v>
      </c>
      <c r="Q256" s="82">
        <v>167304619.908508</v>
      </c>
      <c r="R256" s="82">
        <v>53996014.075043</v>
      </c>
    </row>
    <row r="257" spans="11:18" x14ac:dyDescent="0.25">
      <c r="K257" s="64">
        <f t="shared" si="6"/>
        <v>49340</v>
      </c>
      <c r="L257" s="82">
        <f>SUMIF('Covered Bond Series'!$G$5:$G$58,"&gt;" &amp; 'Amortisation Profiles'!K257,'Covered Bond Series'!$E$5:$E$58)</f>
        <v>136000000</v>
      </c>
      <c r="N257" s="64">
        <f t="shared" si="7"/>
        <v>49340</v>
      </c>
      <c r="O257" s="82">
        <v>480491240.75639999</v>
      </c>
      <c r="P257" s="82">
        <v>314364151.80410498</v>
      </c>
      <c r="Q257" s="82">
        <v>163636869.101423</v>
      </c>
      <c r="R257" s="82">
        <v>52574865.786921002</v>
      </c>
    </row>
    <row r="258" spans="11:18" x14ac:dyDescent="0.25">
      <c r="K258" s="64">
        <f t="shared" si="6"/>
        <v>49368</v>
      </c>
      <c r="L258" s="82">
        <f>SUMIF('Covered Bond Series'!$G$5:$G$58,"&gt;" &amp; 'Amortisation Profiles'!K258,'Covered Bond Series'!$E$5:$E$58)</f>
        <v>136000000</v>
      </c>
      <c r="N258" s="64">
        <f t="shared" si="7"/>
        <v>49368</v>
      </c>
      <c r="O258" s="82">
        <v>471854622.65979999</v>
      </c>
      <c r="P258" s="82">
        <v>308194294.30017602</v>
      </c>
      <c r="Q258" s="82">
        <v>160010150.651106</v>
      </c>
      <c r="R258" s="82">
        <v>51178527.763547003</v>
      </c>
    </row>
    <row r="259" spans="11:18" x14ac:dyDescent="0.25">
      <c r="K259" s="64">
        <f t="shared" si="6"/>
        <v>49399</v>
      </c>
      <c r="L259" s="82">
        <f>SUMIF('Covered Bond Series'!$G$5:$G$58,"&gt;" &amp; 'Amortisation Profiles'!K259,'Covered Bond Series'!$E$5:$E$58)</f>
        <v>136000000</v>
      </c>
      <c r="N259" s="64">
        <f t="shared" si="7"/>
        <v>49399</v>
      </c>
      <c r="O259" s="82">
        <v>463225527.15200001</v>
      </c>
      <c r="P259" s="82">
        <v>302049209.92345601</v>
      </c>
      <c r="Q259" s="82">
        <v>156413933.568387</v>
      </c>
      <c r="R259" s="82">
        <v>49803393.308057003</v>
      </c>
    </row>
    <row r="260" spans="11:18" x14ac:dyDescent="0.25">
      <c r="K260" s="64">
        <f t="shared" si="6"/>
        <v>49429</v>
      </c>
      <c r="L260" s="82">
        <f>SUMIF('Covered Bond Series'!$G$5:$G$58,"&gt;" &amp; 'Amortisation Profiles'!K260,'Covered Bond Series'!$E$5:$E$58)</f>
        <v>136000000</v>
      </c>
      <c r="N260" s="64">
        <f t="shared" si="7"/>
        <v>49429</v>
      </c>
      <c r="O260" s="82">
        <v>454611567.16689998</v>
      </c>
      <c r="P260" s="82">
        <v>295933779.82974303</v>
      </c>
      <c r="Q260" s="82">
        <v>152850572.17770699</v>
      </c>
      <c r="R260" s="82">
        <v>48450002.738086998</v>
      </c>
    </row>
    <row r="261" spans="11:18" x14ac:dyDescent="0.25">
      <c r="K261" s="64">
        <f t="shared" si="6"/>
        <v>49460</v>
      </c>
      <c r="L261" s="82">
        <f>SUMIF('Covered Bond Series'!$G$5:$G$58,"&gt;" &amp; 'Amortisation Profiles'!K261,'Covered Bond Series'!$E$5:$E$58)</f>
        <v>136000000</v>
      </c>
      <c r="N261" s="64">
        <f t="shared" si="7"/>
        <v>49460</v>
      </c>
      <c r="O261" s="82">
        <v>446023744.40549999</v>
      </c>
      <c r="P261" s="82">
        <v>289855054.73724699</v>
      </c>
      <c r="Q261" s="82">
        <v>149323513.308202</v>
      </c>
      <c r="R261" s="82">
        <v>47119229.339190997</v>
      </c>
    </row>
    <row r="262" spans="11:18" x14ac:dyDescent="0.25">
      <c r="K262" s="64">
        <f t="shared" si="6"/>
        <v>49490</v>
      </c>
      <c r="L262" s="82">
        <f>SUMIF('Covered Bond Series'!$G$5:$G$58,"&gt;" &amp; 'Amortisation Profiles'!K262,'Covered Bond Series'!$E$5:$E$58)</f>
        <v>121000000</v>
      </c>
      <c r="N262" s="64">
        <f t="shared" si="7"/>
        <v>49490</v>
      </c>
      <c r="O262" s="82">
        <v>437063367.63050002</v>
      </c>
      <c r="P262" s="82">
        <v>283554240.44134599</v>
      </c>
      <c r="Q262" s="82">
        <v>145699567.04811001</v>
      </c>
      <c r="R262" s="82">
        <v>45769006.190168001</v>
      </c>
    </row>
    <row r="263" spans="11:18" x14ac:dyDescent="0.25">
      <c r="K263" s="64">
        <f t="shared" ref="K263:K326" si="8">EOMONTH(K262,1)</f>
        <v>49521</v>
      </c>
      <c r="L263" s="82">
        <f>SUMIF('Covered Bond Series'!$G$5:$G$58,"&gt;" &amp; 'Amortisation Profiles'!K263,'Covered Bond Series'!$E$5:$E$58)</f>
        <v>121000000</v>
      </c>
      <c r="N263" s="64">
        <f t="shared" ref="N263:N326" si="9">EOMONTH(N262,1)</f>
        <v>49521</v>
      </c>
      <c r="O263" s="82">
        <v>428513897.99699998</v>
      </c>
      <c r="P263" s="82">
        <v>277539940.16110098</v>
      </c>
      <c r="Q263" s="82">
        <v>142240214.67929</v>
      </c>
      <c r="R263" s="82">
        <v>44481442.526721999</v>
      </c>
    </row>
    <row r="264" spans="11:18" x14ac:dyDescent="0.25">
      <c r="K264" s="64">
        <f t="shared" si="8"/>
        <v>49552</v>
      </c>
      <c r="L264" s="82">
        <f>SUMIF('Covered Bond Series'!$G$5:$G$58,"&gt;" &amp; 'Amortisation Profiles'!K264,'Covered Bond Series'!$E$5:$E$58)</f>
        <v>121000000</v>
      </c>
      <c r="N264" s="64">
        <f t="shared" si="9"/>
        <v>49552</v>
      </c>
      <c r="O264" s="82">
        <v>419990688.58810002</v>
      </c>
      <c r="P264" s="82">
        <v>271562050.64816397</v>
      </c>
      <c r="Q264" s="82">
        <v>138816401.768208</v>
      </c>
      <c r="R264" s="82">
        <v>43215594.147812001</v>
      </c>
    </row>
    <row r="265" spans="11:18" x14ac:dyDescent="0.25">
      <c r="K265" s="64">
        <f t="shared" si="8"/>
        <v>49582</v>
      </c>
      <c r="L265" s="82">
        <f>SUMIF('Covered Bond Series'!$G$5:$G$58,"&gt;" &amp; 'Amortisation Profiles'!K265,'Covered Bond Series'!$E$5:$E$58)</f>
        <v>121000000</v>
      </c>
      <c r="N265" s="64">
        <f t="shared" si="9"/>
        <v>49582</v>
      </c>
      <c r="O265" s="82">
        <v>411483885.56819999</v>
      </c>
      <c r="P265" s="82">
        <v>265614077.648123</v>
      </c>
      <c r="Q265" s="82">
        <v>135424607.97345501</v>
      </c>
      <c r="R265" s="82">
        <v>41970151.091655999</v>
      </c>
    </row>
    <row r="266" spans="11:18" x14ac:dyDescent="0.25">
      <c r="K266" s="64">
        <f t="shared" si="8"/>
        <v>49613</v>
      </c>
      <c r="L266" s="82">
        <f>SUMIF('Covered Bond Series'!$G$5:$G$58,"&gt;" &amp; 'Amortisation Profiles'!K266,'Covered Bond Series'!$E$5:$E$58)</f>
        <v>77000000</v>
      </c>
      <c r="N266" s="64">
        <f t="shared" si="9"/>
        <v>49613</v>
      </c>
      <c r="O266" s="82">
        <v>403004896.17299998</v>
      </c>
      <c r="P266" s="82">
        <v>259703270.65790001</v>
      </c>
      <c r="Q266" s="82">
        <v>132068337.56503101</v>
      </c>
      <c r="R266" s="82">
        <v>40745992.185783997</v>
      </c>
    </row>
    <row r="267" spans="11:18" x14ac:dyDescent="0.25">
      <c r="K267" s="64">
        <f t="shared" si="8"/>
        <v>49643</v>
      </c>
      <c r="L267" s="82">
        <f>SUMIF('Covered Bond Series'!$G$5:$G$58,"&gt;" &amp; 'Amortisation Profiles'!K267,'Covered Bond Series'!$E$5:$E$58)</f>
        <v>77000000</v>
      </c>
      <c r="N267" s="64">
        <f t="shared" si="9"/>
        <v>49643</v>
      </c>
      <c r="O267" s="82">
        <v>394550450.26289999</v>
      </c>
      <c r="P267" s="82">
        <v>253827387.15795299</v>
      </c>
      <c r="Q267" s="82">
        <v>128746243.51144201</v>
      </c>
      <c r="R267" s="82">
        <v>39542488.058930002</v>
      </c>
    </row>
    <row r="268" spans="11:18" x14ac:dyDescent="0.25">
      <c r="K268" s="64">
        <f t="shared" si="8"/>
        <v>49674</v>
      </c>
      <c r="L268" s="82">
        <f>SUMIF('Covered Bond Series'!$G$5:$G$58,"&gt;" &amp; 'Amortisation Profiles'!K268,'Covered Bond Series'!$E$5:$E$58)</f>
        <v>77000000</v>
      </c>
      <c r="N268" s="64">
        <f t="shared" si="9"/>
        <v>49674</v>
      </c>
      <c r="O268" s="82">
        <v>386125593.75520003</v>
      </c>
      <c r="P268" s="82">
        <v>247989540.99235901</v>
      </c>
      <c r="Q268" s="82">
        <v>125459700.494965</v>
      </c>
      <c r="R268" s="82">
        <v>38359851.372048996</v>
      </c>
    </row>
    <row r="269" spans="11:18" x14ac:dyDescent="0.25">
      <c r="K269" s="64">
        <f t="shared" si="8"/>
        <v>49705</v>
      </c>
      <c r="L269" s="82">
        <f>SUMIF('Covered Bond Series'!$G$5:$G$58,"&gt;" &amp; 'Amortisation Profiles'!K269,'Covered Bond Series'!$E$5:$E$58)</f>
        <v>77000000</v>
      </c>
      <c r="N269" s="64">
        <f t="shared" si="9"/>
        <v>49705</v>
      </c>
      <c r="O269" s="82">
        <v>377726564.42549998</v>
      </c>
      <c r="P269" s="82">
        <v>242187176.25862101</v>
      </c>
      <c r="Q269" s="82">
        <v>122207207.25244799</v>
      </c>
      <c r="R269" s="82">
        <v>37197412.502594002</v>
      </c>
    </row>
    <row r="270" spans="11:18" x14ac:dyDescent="0.25">
      <c r="K270" s="64">
        <f t="shared" si="8"/>
        <v>49734</v>
      </c>
      <c r="L270" s="82">
        <f>SUMIF('Covered Bond Series'!$G$5:$G$58,"&gt;" &amp; 'Amortisation Profiles'!K270,'Covered Bond Series'!$E$5:$E$58)</f>
        <v>77000000</v>
      </c>
      <c r="N270" s="64">
        <f t="shared" si="9"/>
        <v>49734</v>
      </c>
      <c r="O270" s="82">
        <v>369370724.52929997</v>
      </c>
      <c r="P270" s="82">
        <v>236431275.724437</v>
      </c>
      <c r="Q270" s="82">
        <v>118994090.911928</v>
      </c>
      <c r="R270" s="82">
        <v>36056581.663997002</v>
      </c>
    </row>
    <row r="271" spans="11:18" x14ac:dyDescent="0.25">
      <c r="K271" s="64">
        <f t="shared" si="8"/>
        <v>49765</v>
      </c>
      <c r="L271" s="82">
        <f>SUMIF('Covered Bond Series'!$G$5:$G$58,"&gt;" &amp; 'Amortisation Profiles'!K271,'Covered Bond Series'!$E$5:$E$58)</f>
        <v>77000000</v>
      </c>
      <c r="N271" s="64">
        <f t="shared" si="9"/>
        <v>49765</v>
      </c>
      <c r="O271" s="82">
        <v>361028564.13959998</v>
      </c>
      <c r="P271" s="82">
        <v>230702796.078807</v>
      </c>
      <c r="Q271" s="82">
        <v>115810549.293391</v>
      </c>
      <c r="R271" s="82">
        <v>34934177.347498</v>
      </c>
    </row>
    <row r="272" spans="11:18" x14ac:dyDescent="0.25">
      <c r="K272" s="64">
        <f t="shared" si="8"/>
        <v>49795</v>
      </c>
      <c r="L272" s="82">
        <f>SUMIF('Covered Bond Series'!$G$5:$G$58,"&gt;" &amp; 'Amortisation Profiles'!K272,'Covered Bond Series'!$E$5:$E$58)</f>
        <v>77000000</v>
      </c>
      <c r="N272" s="64">
        <f t="shared" si="9"/>
        <v>49795</v>
      </c>
      <c r="O272" s="82">
        <v>352707087.30199999</v>
      </c>
      <c r="P272" s="82">
        <v>225006114.46455601</v>
      </c>
      <c r="Q272" s="82">
        <v>112658607.053799</v>
      </c>
      <c r="R272" s="82">
        <v>33830624.738929003</v>
      </c>
    </row>
    <row r="273" spans="11:18" x14ac:dyDescent="0.25">
      <c r="K273" s="64">
        <f t="shared" si="8"/>
        <v>49826</v>
      </c>
      <c r="L273" s="82">
        <f>SUMIF('Covered Bond Series'!$G$5:$G$58,"&gt;" &amp; 'Amortisation Profiles'!K273,'Covered Bond Series'!$E$5:$E$58)</f>
        <v>77000000</v>
      </c>
      <c r="N273" s="64">
        <f t="shared" si="9"/>
        <v>49826</v>
      </c>
      <c r="O273" s="82">
        <v>344399898.0079</v>
      </c>
      <c r="P273" s="82">
        <v>219337044.52976301</v>
      </c>
      <c r="Q273" s="82">
        <v>109535990.12393001</v>
      </c>
      <c r="R273" s="82">
        <v>32745054.632336002</v>
      </c>
    </row>
    <row r="274" spans="11:18" x14ac:dyDescent="0.25">
      <c r="K274" s="64">
        <f t="shared" si="8"/>
        <v>49856</v>
      </c>
      <c r="L274" s="82">
        <f>SUMIF('Covered Bond Series'!$G$5:$G$58,"&gt;" &amp; 'Amortisation Profiles'!K274,'Covered Bond Series'!$E$5:$E$58)</f>
        <v>77000000</v>
      </c>
      <c r="N274" s="64">
        <f t="shared" si="9"/>
        <v>49856</v>
      </c>
      <c r="O274" s="82">
        <v>336112738.10799998</v>
      </c>
      <c r="P274" s="82">
        <v>213699144.857609</v>
      </c>
      <c r="Q274" s="82">
        <v>106444304.66288701</v>
      </c>
      <c r="R274" s="82">
        <v>31677766.46252</v>
      </c>
    </row>
    <row r="275" spans="11:18" x14ac:dyDescent="0.25">
      <c r="K275" s="64">
        <f t="shared" si="8"/>
        <v>49887</v>
      </c>
      <c r="L275" s="82">
        <f>SUMIF('Covered Bond Series'!$G$5:$G$58,"&gt;" &amp; 'Amortisation Profiles'!K275,'Covered Bond Series'!$E$5:$E$58)</f>
        <v>77000000</v>
      </c>
      <c r="N275" s="64">
        <f t="shared" si="9"/>
        <v>49887</v>
      </c>
      <c r="O275" s="82">
        <v>327847535.57230002</v>
      </c>
      <c r="P275" s="82">
        <v>208093528.95070499</v>
      </c>
      <c r="Q275" s="82">
        <v>103383924.458941</v>
      </c>
      <c r="R275" s="82">
        <v>30628687.188866001</v>
      </c>
    </row>
    <row r="276" spans="11:18" x14ac:dyDescent="0.25">
      <c r="K276" s="64">
        <f t="shared" si="8"/>
        <v>49918</v>
      </c>
      <c r="L276" s="82">
        <f>SUMIF('Covered Bond Series'!$G$5:$G$58,"&gt;" &amp; 'Amortisation Profiles'!K276,'Covered Bond Series'!$E$5:$E$58)</f>
        <v>57000000</v>
      </c>
      <c r="N276" s="64">
        <f t="shared" si="9"/>
        <v>49918</v>
      </c>
      <c r="O276" s="82">
        <v>319642984.27350003</v>
      </c>
      <c r="P276" s="82">
        <v>202544599.43245399</v>
      </c>
      <c r="Q276" s="82">
        <v>100366759.132855</v>
      </c>
      <c r="R276" s="82">
        <v>29601144.921388999</v>
      </c>
    </row>
    <row r="277" spans="11:18" x14ac:dyDescent="0.25">
      <c r="K277" s="64">
        <f t="shared" si="8"/>
        <v>49948</v>
      </c>
      <c r="L277" s="82">
        <f>SUMIF('Covered Bond Series'!$G$5:$G$58,"&gt;" &amp; 'Amortisation Profiles'!K277,'Covered Bond Series'!$E$5:$E$58)</f>
        <v>57000000</v>
      </c>
      <c r="N277" s="64">
        <f t="shared" si="9"/>
        <v>49948</v>
      </c>
      <c r="O277" s="82">
        <v>311470812.32010001</v>
      </c>
      <c r="P277" s="82">
        <v>197034232.21769801</v>
      </c>
      <c r="Q277" s="82">
        <v>97383574.930832997</v>
      </c>
      <c r="R277" s="82">
        <v>28592199.533923998</v>
      </c>
    </row>
    <row r="278" spans="11:18" x14ac:dyDescent="0.25">
      <c r="K278" s="64">
        <f t="shared" si="8"/>
        <v>49979</v>
      </c>
      <c r="L278" s="82">
        <f>SUMIF('Covered Bond Series'!$G$5:$G$58,"&gt;" &amp; 'Amortisation Profiles'!K278,'Covered Bond Series'!$E$5:$E$58)</f>
        <v>57000000</v>
      </c>
      <c r="N278" s="64">
        <f t="shared" si="9"/>
        <v>49979</v>
      </c>
      <c r="O278" s="82">
        <v>303540442.30769998</v>
      </c>
      <c r="P278" s="82">
        <v>191694535.22807699</v>
      </c>
      <c r="Q278" s="82">
        <v>94499292.013828993</v>
      </c>
      <c r="R278" s="82">
        <v>27620634.318528</v>
      </c>
    </row>
    <row r="279" spans="11:18" x14ac:dyDescent="0.25">
      <c r="K279" s="64">
        <f t="shared" si="8"/>
        <v>50009</v>
      </c>
      <c r="L279" s="82">
        <f>SUMIF('Covered Bond Series'!$G$5:$G$58,"&gt;" &amp; 'Amortisation Profiles'!K279,'Covered Bond Series'!$E$5:$E$58)</f>
        <v>57000000</v>
      </c>
      <c r="N279" s="64">
        <f t="shared" si="9"/>
        <v>50009</v>
      </c>
      <c r="O279" s="82">
        <v>295826009.86440003</v>
      </c>
      <c r="P279" s="82">
        <v>186508386.38574001</v>
      </c>
      <c r="Q279" s="82">
        <v>91704781.835515007</v>
      </c>
      <c r="R279" s="82">
        <v>26683347.822854001</v>
      </c>
    </row>
    <row r="280" spans="11:18" x14ac:dyDescent="0.25">
      <c r="K280" s="64">
        <f t="shared" si="8"/>
        <v>50040</v>
      </c>
      <c r="L280" s="82">
        <f>SUMIF('Covered Bond Series'!$G$5:$G$58,"&gt;" &amp; 'Amortisation Profiles'!K280,'Covered Bond Series'!$E$5:$E$58)</f>
        <v>25000000</v>
      </c>
      <c r="N280" s="64">
        <f t="shared" si="9"/>
        <v>50040</v>
      </c>
      <c r="O280" s="82">
        <v>288408109.4429</v>
      </c>
      <c r="P280" s="82">
        <v>181525781.84206101</v>
      </c>
      <c r="Q280" s="82">
        <v>89023922.977228001</v>
      </c>
      <c r="R280" s="82">
        <v>25786850.551605001</v>
      </c>
    </row>
    <row r="281" spans="11:18" x14ac:dyDescent="0.25">
      <c r="K281" s="64">
        <f t="shared" si="8"/>
        <v>50071</v>
      </c>
      <c r="L281" s="82">
        <f>SUMIF('Covered Bond Series'!$G$5:$G$58,"&gt;" &amp; 'Amortisation Profiles'!K281,'Covered Bond Series'!$E$5:$E$58)</f>
        <v>25000000</v>
      </c>
      <c r="N281" s="64">
        <f t="shared" si="9"/>
        <v>50071</v>
      </c>
      <c r="O281" s="82">
        <v>281244484.39410001</v>
      </c>
      <c r="P281" s="82">
        <v>176719185.69069901</v>
      </c>
      <c r="Q281" s="82">
        <v>86442418.240756005</v>
      </c>
      <c r="R281" s="82">
        <v>24926524.280269001</v>
      </c>
    </row>
    <row r="282" spans="11:18" x14ac:dyDescent="0.25">
      <c r="K282" s="64">
        <f t="shared" si="8"/>
        <v>50099</v>
      </c>
      <c r="L282" s="82">
        <f>SUMIF('Covered Bond Series'!$G$5:$G$58,"&gt;" &amp; 'Amortisation Profiles'!K282,'Covered Bond Series'!$E$5:$E$58)</f>
        <v>25000000</v>
      </c>
      <c r="N282" s="64">
        <f t="shared" si="9"/>
        <v>50099</v>
      </c>
      <c r="O282" s="82">
        <v>274130144.89120001</v>
      </c>
      <c r="P282" s="82">
        <v>171959163.00938499</v>
      </c>
      <c r="Q282" s="82">
        <v>83896399.508844003</v>
      </c>
      <c r="R282" s="82">
        <v>24083598.613441002</v>
      </c>
    </row>
    <row r="283" spans="11:18" x14ac:dyDescent="0.25">
      <c r="K283" s="64">
        <f t="shared" si="8"/>
        <v>50130</v>
      </c>
      <c r="L283" s="82">
        <f>SUMIF('Covered Bond Series'!$G$5:$G$58,"&gt;" &amp; 'Amortisation Profiles'!K283,'Covered Bond Series'!$E$5:$E$58)</f>
        <v>25000000</v>
      </c>
      <c r="N283" s="64">
        <f t="shared" si="9"/>
        <v>50130</v>
      </c>
      <c r="O283" s="82">
        <v>267411623.47170001</v>
      </c>
      <c r="P283" s="82">
        <v>167462529.5235</v>
      </c>
      <c r="Q283" s="82">
        <v>81491149.168460995</v>
      </c>
      <c r="R283" s="82">
        <v>23287975.773921002</v>
      </c>
    </row>
    <row r="284" spans="11:18" x14ac:dyDescent="0.25">
      <c r="K284" s="64">
        <f t="shared" si="8"/>
        <v>50160</v>
      </c>
      <c r="L284" s="82">
        <f>SUMIF('Covered Bond Series'!$G$5:$G$58,"&gt;" &amp; 'Amortisation Profiles'!K284,'Covered Bond Series'!$E$5:$E$58)</f>
        <v>25000000</v>
      </c>
      <c r="N284" s="64">
        <f t="shared" si="9"/>
        <v>50160</v>
      </c>
      <c r="O284" s="82">
        <v>260754719.6559</v>
      </c>
      <c r="P284" s="82">
        <v>163019059.62165001</v>
      </c>
      <c r="Q284" s="82">
        <v>79123588.141821995</v>
      </c>
      <c r="R284" s="82">
        <v>22509741.916937999</v>
      </c>
    </row>
    <row r="285" spans="11:18" x14ac:dyDescent="0.25">
      <c r="K285" s="64">
        <f t="shared" si="8"/>
        <v>50191</v>
      </c>
      <c r="L285" s="82">
        <f>SUMIF('Covered Bond Series'!$G$5:$G$58,"&gt;" &amp; 'Amortisation Profiles'!K285,'Covered Bond Series'!$E$5:$E$58)</f>
        <v>25000000</v>
      </c>
      <c r="N285" s="64">
        <f t="shared" si="9"/>
        <v>50191</v>
      </c>
      <c r="O285" s="82">
        <v>254371035.87630001</v>
      </c>
      <c r="P285" s="82">
        <v>158760589.788425</v>
      </c>
      <c r="Q285" s="82">
        <v>76857293.771779001</v>
      </c>
      <c r="R285" s="82">
        <v>21766713.958935998</v>
      </c>
    </row>
    <row r="286" spans="11:18" x14ac:dyDescent="0.25">
      <c r="K286" s="64">
        <f t="shared" si="8"/>
        <v>50221</v>
      </c>
      <c r="L286" s="82">
        <f>SUMIF('Covered Bond Series'!$G$5:$G$58,"&gt;" &amp; 'Amortisation Profiles'!K286,'Covered Bond Series'!$E$5:$E$58)</f>
        <v>25000000</v>
      </c>
      <c r="N286" s="64">
        <f t="shared" si="9"/>
        <v>50221</v>
      </c>
      <c r="O286" s="82">
        <v>248145619.48030001</v>
      </c>
      <c r="P286" s="82">
        <v>154614598.64107499</v>
      </c>
      <c r="Q286" s="82">
        <v>74656508.679074004</v>
      </c>
      <c r="R286" s="82">
        <v>21048381.189346001</v>
      </c>
    </row>
    <row r="287" spans="11:18" x14ac:dyDescent="0.25">
      <c r="K287" s="64">
        <f t="shared" si="8"/>
        <v>50252</v>
      </c>
      <c r="L287" s="82">
        <f>SUMIF('Covered Bond Series'!$G$5:$G$58,"&gt;" &amp; 'Amortisation Profiles'!K287,'Covered Bond Series'!$E$5:$E$58)</f>
        <v>25000000</v>
      </c>
      <c r="N287" s="64">
        <f t="shared" si="9"/>
        <v>50252</v>
      </c>
      <c r="O287" s="82">
        <v>241974627.22999999</v>
      </c>
      <c r="P287" s="82">
        <v>150515960.11525801</v>
      </c>
      <c r="Q287" s="82">
        <v>72489403.525675997</v>
      </c>
      <c r="R287" s="82">
        <v>20345519.930746999</v>
      </c>
    </row>
    <row r="288" spans="11:18" x14ac:dyDescent="0.25">
      <c r="K288" s="64">
        <f t="shared" si="8"/>
        <v>50283</v>
      </c>
      <c r="L288" s="82">
        <f>SUMIF('Covered Bond Series'!$G$5:$G$58,"&gt;" &amp; 'Amortisation Profiles'!K288,'Covered Bond Series'!$E$5:$E$58)</f>
        <v>25000000</v>
      </c>
      <c r="N288" s="64">
        <f t="shared" si="9"/>
        <v>50283</v>
      </c>
      <c r="O288" s="82">
        <v>235915442.6647</v>
      </c>
      <c r="P288" s="82">
        <v>146500104.03634599</v>
      </c>
      <c r="Q288" s="82">
        <v>70372778.916768</v>
      </c>
      <c r="R288" s="82">
        <v>19662657.318829</v>
      </c>
    </row>
    <row r="289" spans="11:18" x14ac:dyDescent="0.25">
      <c r="K289" s="64">
        <f t="shared" si="8"/>
        <v>50313</v>
      </c>
      <c r="L289" s="82">
        <f>SUMIF('Covered Bond Series'!$G$5:$G$58,"&gt;" &amp; 'Amortisation Profiles'!K289,'Covered Bond Series'!$E$5:$E$58)</f>
        <v>25000000</v>
      </c>
      <c r="N289" s="64">
        <f t="shared" si="9"/>
        <v>50313</v>
      </c>
      <c r="O289" s="82">
        <v>229928610.93090001</v>
      </c>
      <c r="P289" s="82">
        <v>142542187.01475799</v>
      </c>
      <c r="Q289" s="82">
        <v>68294382.182508007</v>
      </c>
      <c r="R289" s="82">
        <v>18996156.214517001</v>
      </c>
    </row>
    <row r="290" spans="11:18" x14ac:dyDescent="0.25">
      <c r="K290" s="64">
        <f t="shared" si="8"/>
        <v>50344</v>
      </c>
      <c r="L290" s="82">
        <f>SUMIF('Covered Bond Series'!$G$5:$G$58,"&gt;" &amp; 'Amortisation Profiles'!K290,'Covered Bond Series'!$E$5:$E$58)</f>
        <v>25000000</v>
      </c>
      <c r="N290" s="64">
        <f t="shared" si="9"/>
        <v>50344</v>
      </c>
      <c r="O290" s="82">
        <v>224018883.6277</v>
      </c>
      <c r="P290" s="82">
        <v>138644890.78777799</v>
      </c>
      <c r="Q290" s="82">
        <v>66255239.436366998</v>
      </c>
      <c r="R290" s="82">
        <v>18346119.666545998</v>
      </c>
    </row>
    <row r="291" spans="11:18" x14ac:dyDescent="0.25">
      <c r="K291" s="64">
        <f t="shared" si="8"/>
        <v>50374</v>
      </c>
      <c r="L291" s="82">
        <f>SUMIF('Covered Bond Series'!$G$5:$G$58,"&gt;" &amp; 'Amortisation Profiles'!K291,'Covered Bond Series'!$E$5:$E$58)</f>
        <v>25000000</v>
      </c>
      <c r="N291" s="64">
        <f t="shared" si="9"/>
        <v>50374</v>
      </c>
      <c r="O291" s="82">
        <v>218197343.14860001</v>
      </c>
      <c r="P291" s="82">
        <v>134814789.88455001</v>
      </c>
      <c r="Q291" s="82">
        <v>64258219.893393002</v>
      </c>
      <c r="R291" s="82">
        <v>17713155.145684</v>
      </c>
    </row>
    <row r="292" spans="11:18" x14ac:dyDescent="0.25">
      <c r="K292" s="64">
        <f t="shared" si="8"/>
        <v>50405</v>
      </c>
      <c r="L292" s="82">
        <f>SUMIF('Covered Bond Series'!$G$5:$G$58,"&gt;" &amp; 'Amortisation Profiles'!K292,'Covered Bond Series'!$E$5:$E$58)</f>
        <v>25000000</v>
      </c>
      <c r="N292" s="64">
        <f t="shared" si="9"/>
        <v>50405</v>
      </c>
      <c r="O292" s="82">
        <v>212710552.81009999</v>
      </c>
      <c r="P292" s="82">
        <v>131203662.02784701</v>
      </c>
      <c r="Q292" s="82">
        <v>62375192.944475003</v>
      </c>
      <c r="R292" s="82">
        <v>17116792.233941</v>
      </c>
    </row>
    <row r="293" spans="11:18" x14ac:dyDescent="0.25">
      <c r="K293" s="64">
        <f t="shared" si="8"/>
        <v>50436</v>
      </c>
      <c r="L293" s="82">
        <f>SUMIF('Covered Bond Series'!$G$5:$G$58,"&gt;" &amp; 'Amortisation Profiles'!K293,'Covered Bond Series'!$E$5:$E$58)</f>
        <v>25000000</v>
      </c>
      <c r="N293" s="64">
        <f t="shared" si="9"/>
        <v>50436</v>
      </c>
      <c r="O293" s="82">
        <v>207456369.2624</v>
      </c>
      <c r="P293" s="82">
        <v>127747536.17323101</v>
      </c>
      <c r="Q293" s="82">
        <v>60574979.049296997</v>
      </c>
      <c r="R293" s="82">
        <v>16548056.4463</v>
      </c>
    </row>
    <row r="294" spans="11:18" x14ac:dyDescent="0.25">
      <c r="K294" s="64">
        <f t="shared" si="8"/>
        <v>50464</v>
      </c>
      <c r="L294" s="82">
        <f>SUMIF('Covered Bond Series'!$G$5:$G$58,"&gt;" &amp; 'Amortisation Profiles'!K294,'Covered Bond Series'!$E$5:$E$58)</f>
        <v>25000000</v>
      </c>
      <c r="N294" s="64">
        <f t="shared" si="9"/>
        <v>50464</v>
      </c>
      <c r="O294" s="82">
        <v>202386596.97009999</v>
      </c>
      <c r="P294" s="82">
        <v>124416032.384477</v>
      </c>
      <c r="Q294" s="82">
        <v>58842603.747103997</v>
      </c>
      <c r="R294" s="82">
        <v>16002537.205751</v>
      </c>
    </row>
    <row r="295" spans="11:18" x14ac:dyDescent="0.25">
      <c r="K295" s="64">
        <f t="shared" si="8"/>
        <v>50495</v>
      </c>
      <c r="L295" s="82">
        <f>SUMIF('Covered Bond Series'!$G$5:$G$58,"&gt;" &amp; 'Amortisation Profiles'!K295,'Covered Bond Series'!$E$5:$E$58)</f>
        <v>25000000</v>
      </c>
      <c r="N295" s="64">
        <f t="shared" si="9"/>
        <v>50495</v>
      </c>
      <c r="O295" s="82">
        <v>197447884.169</v>
      </c>
      <c r="P295" s="82">
        <v>121175807.73074199</v>
      </c>
      <c r="Q295" s="82">
        <v>57161846.821291998</v>
      </c>
      <c r="R295" s="82">
        <v>15475562.959826</v>
      </c>
    </row>
    <row r="296" spans="11:18" x14ac:dyDescent="0.25">
      <c r="K296" s="64">
        <f t="shared" si="8"/>
        <v>50525</v>
      </c>
      <c r="L296" s="82">
        <f>SUMIF('Covered Bond Series'!$G$5:$G$58,"&gt;" &amp; 'Amortisation Profiles'!K296,'Covered Bond Series'!$E$5:$E$58)</f>
        <v>0</v>
      </c>
      <c r="N296" s="64">
        <f t="shared" si="9"/>
        <v>50525</v>
      </c>
      <c r="O296" s="82">
        <v>192656987.9761</v>
      </c>
      <c r="P296" s="82">
        <v>118036695.959994</v>
      </c>
      <c r="Q296" s="82">
        <v>55536968.103023998</v>
      </c>
      <c r="R296" s="82">
        <v>14968063.33997</v>
      </c>
    </row>
    <row r="297" spans="11:18" x14ac:dyDescent="0.25">
      <c r="K297" s="64">
        <f t="shared" si="8"/>
        <v>50556</v>
      </c>
      <c r="L297" s="82">
        <f>SUMIF('Covered Bond Series'!$G$5:$G$58,"&gt;" &amp; 'Amortisation Profiles'!K297,'Covered Bond Series'!$E$5:$E$58)</f>
        <v>0</v>
      </c>
      <c r="N297" s="64">
        <f t="shared" si="9"/>
        <v>50556</v>
      </c>
      <c r="O297" s="82">
        <v>188019137.0388</v>
      </c>
      <c r="P297" s="82">
        <v>115001411.99558599</v>
      </c>
      <c r="Q297" s="82">
        <v>53968840.682067998</v>
      </c>
      <c r="R297" s="82">
        <v>14480040.577266</v>
      </c>
    </row>
    <row r="298" spans="11:18" x14ac:dyDescent="0.25">
      <c r="K298" s="64">
        <f t="shared" si="8"/>
        <v>50586</v>
      </c>
      <c r="L298" s="82">
        <f>SUMIF('Covered Bond Series'!$G$5:$G$58,"&gt;" &amp; 'Amortisation Profiles'!K298,'Covered Bond Series'!$E$5:$E$58)</f>
        <v>0</v>
      </c>
      <c r="N298" s="64">
        <f t="shared" si="9"/>
        <v>50586</v>
      </c>
      <c r="O298" s="82">
        <v>183541862.40790001</v>
      </c>
      <c r="P298" s="82">
        <v>112074056.52717599</v>
      </c>
      <c r="Q298" s="82">
        <v>52458975.189485997</v>
      </c>
      <c r="R298" s="82">
        <v>14011664.69922</v>
      </c>
    </row>
    <row r="299" spans="11:18" x14ac:dyDescent="0.25">
      <c r="K299" s="64">
        <f t="shared" si="8"/>
        <v>50617</v>
      </c>
      <c r="L299" s="82">
        <f>SUMIF('Covered Bond Series'!$G$5:$G$58,"&gt;" &amp; 'Amortisation Profiles'!K299,'Covered Bond Series'!$E$5:$E$58)</f>
        <v>0</v>
      </c>
      <c r="N299" s="64">
        <f t="shared" si="9"/>
        <v>50617</v>
      </c>
      <c r="O299" s="82">
        <v>179212949.71689999</v>
      </c>
      <c r="P299" s="82">
        <v>109246664.13462</v>
      </c>
      <c r="Q299" s="82">
        <v>51003231.110274002</v>
      </c>
      <c r="R299" s="82">
        <v>13561598.031517999</v>
      </c>
    </row>
    <row r="300" spans="11:18" x14ac:dyDescent="0.25">
      <c r="K300" s="64">
        <f t="shared" si="8"/>
        <v>50648</v>
      </c>
      <c r="L300" s="82">
        <f>SUMIF('Covered Bond Series'!$G$5:$G$58,"&gt;" &amp; 'Amortisation Profiles'!K300,'Covered Bond Series'!$E$5:$E$58)</f>
        <v>0</v>
      </c>
      <c r="N300" s="64">
        <f t="shared" si="9"/>
        <v>50648</v>
      </c>
      <c r="O300" s="82">
        <v>175067614.65279999</v>
      </c>
      <c r="P300" s="82">
        <v>106540185.89913</v>
      </c>
      <c r="Q300" s="82">
        <v>49610973.661205001</v>
      </c>
      <c r="R300" s="82">
        <v>13132099.607411001</v>
      </c>
    </row>
    <row r="301" spans="11:18" x14ac:dyDescent="0.25">
      <c r="K301" s="64">
        <f t="shared" si="8"/>
        <v>50678</v>
      </c>
      <c r="L301" s="82">
        <f>SUMIF('Covered Bond Series'!$G$5:$G$58,"&gt;" &amp; 'Amortisation Profiles'!K301,'Covered Bond Series'!$E$5:$E$58)</f>
        <v>0</v>
      </c>
      <c r="N301" s="64">
        <f t="shared" si="9"/>
        <v>50678</v>
      </c>
      <c r="O301" s="82">
        <v>170968567.98379999</v>
      </c>
      <c r="P301" s="82">
        <v>103870626.078596</v>
      </c>
      <c r="Q301" s="82">
        <v>48242726.385366999</v>
      </c>
      <c r="R301" s="82">
        <v>12712515.760247</v>
      </c>
    </row>
    <row r="302" spans="11:18" x14ac:dyDescent="0.25">
      <c r="K302" s="64">
        <f t="shared" si="8"/>
        <v>50709</v>
      </c>
      <c r="L302" s="82">
        <f>SUMIF('Covered Bond Series'!$G$5:$G$58,"&gt;" &amp; 'Amortisation Profiles'!K302,'Covered Bond Series'!$E$5:$E$58)</f>
        <v>0</v>
      </c>
      <c r="N302" s="64">
        <f t="shared" si="9"/>
        <v>50709</v>
      </c>
      <c r="O302" s="82">
        <v>166888893.94330001</v>
      </c>
      <c r="P302" s="82">
        <v>101221495.846269</v>
      </c>
      <c r="Q302" s="82">
        <v>46890691.757023998</v>
      </c>
      <c r="R302" s="82">
        <v>12300691.955873</v>
      </c>
    </row>
    <row r="303" spans="11:18" x14ac:dyDescent="0.25">
      <c r="K303" s="64">
        <f t="shared" si="8"/>
        <v>50739</v>
      </c>
      <c r="L303" s="82">
        <f>SUMIF('Covered Bond Series'!$G$5:$G$58,"&gt;" &amp; 'Amortisation Profiles'!K303,'Covered Bond Series'!$E$5:$E$58)</f>
        <v>0</v>
      </c>
      <c r="N303" s="64">
        <f t="shared" si="9"/>
        <v>50739</v>
      </c>
      <c r="O303" s="82">
        <v>162835047.24829999</v>
      </c>
      <c r="P303" s="82">
        <v>98596622.574360996</v>
      </c>
      <c r="Q303" s="82">
        <v>45556538.821693003</v>
      </c>
      <c r="R303" s="82">
        <v>11896983.71448</v>
      </c>
    </row>
    <row r="304" spans="11:18" x14ac:dyDescent="0.25">
      <c r="K304" s="64">
        <f t="shared" si="8"/>
        <v>50770</v>
      </c>
      <c r="L304" s="82">
        <f>SUMIF('Covered Bond Series'!$G$5:$G$58,"&gt;" &amp; 'Amortisation Profiles'!K304,'Covered Bond Series'!$E$5:$E$58)</f>
        <v>0</v>
      </c>
      <c r="N304" s="64">
        <f t="shared" si="9"/>
        <v>50770</v>
      </c>
      <c r="O304" s="82">
        <v>158652313.76840001</v>
      </c>
      <c r="P304" s="82">
        <v>95902384.004276007</v>
      </c>
      <c r="Q304" s="82">
        <v>44197009.044160001</v>
      </c>
      <c r="R304" s="82">
        <v>11490059.226947</v>
      </c>
    </row>
    <row r="305" spans="11:18" x14ac:dyDescent="0.25">
      <c r="K305" s="64">
        <f t="shared" si="8"/>
        <v>50801</v>
      </c>
      <c r="L305" s="82">
        <f>SUMIF('Covered Bond Series'!$G$5:$G$58,"&gt;" &amp; 'Amortisation Profiles'!K305,'Covered Bond Series'!$E$5:$E$58)</f>
        <v>0</v>
      </c>
      <c r="N305" s="64">
        <f t="shared" si="9"/>
        <v>50801</v>
      </c>
      <c r="O305" s="82">
        <v>154631398.1144</v>
      </c>
      <c r="P305" s="82">
        <v>93314582.078223005</v>
      </c>
      <c r="Q305" s="82">
        <v>42893134.711980999</v>
      </c>
      <c r="R305" s="82">
        <v>11100956.83509</v>
      </c>
    </row>
    <row r="306" spans="11:18" x14ac:dyDescent="0.25">
      <c r="K306" s="64">
        <f t="shared" si="8"/>
        <v>50829</v>
      </c>
      <c r="L306" s="82">
        <f>SUMIF('Covered Bond Series'!$G$5:$G$58,"&gt;" &amp; 'Amortisation Profiles'!K306,'Covered Bond Series'!$E$5:$E$58)</f>
        <v>0</v>
      </c>
      <c r="N306" s="64">
        <f t="shared" si="9"/>
        <v>50829</v>
      </c>
      <c r="O306" s="82">
        <v>150626036.05360001</v>
      </c>
      <c r="P306" s="82">
        <v>90744585.078132004</v>
      </c>
      <c r="Q306" s="82">
        <v>41603875.164635003</v>
      </c>
      <c r="R306" s="82">
        <v>10718886.127894999</v>
      </c>
    </row>
    <row r="307" spans="11:18" x14ac:dyDescent="0.25">
      <c r="K307" s="64">
        <f t="shared" si="8"/>
        <v>50860</v>
      </c>
      <c r="L307" s="82">
        <f>SUMIF('Covered Bond Series'!$G$5:$G$58,"&gt;" &amp; 'Amortisation Profiles'!K307,'Covered Bond Series'!$E$5:$E$58)</f>
        <v>0</v>
      </c>
      <c r="N307" s="64">
        <f t="shared" si="9"/>
        <v>50860</v>
      </c>
      <c r="O307" s="82">
        <v>146627399.35600001</v>
      </c>
      <c r="P307" s="82">
        <v>88187015.180755004</v>
      </c>
      <c r="Q307" s="82">
        <v>40326683.205283001</v>
      </c>
      <c r="R307" s="82">
        <v>10343121.237348</v>
      </c>
    </row>
    <row r="308" spans="11:18" x14ac:dyDescent="0.25">
      <c r="K308" s="64">
        <f t="shared" si="8"/>
        <v>50890</v>
      </c>
      <c r="L308" s="82">
        <f>SUMIF('Covered Bond Series'!$G$5:$G$58,"&gt;" &amp; 'Amortisation Profiles'!K308,'Covered Bond Series'!$E$5:$E$58)</f>
        <v>0</v>
      </c>
      <c r="N308" s="64">
        <f t="shared" si="9"/>
        <v>50890</v>
      </c>
      <c r="O308" s="82">
        <v>142634123.2317</v>
      </c>
      <c r="P308" s="82">
        <v>85641011.426772997</v>
      </c>
      <c r="Q308" s="82">
        <v>39061097.628149003</v>
      </c>
      <c r="R308" s="82">
        <v>9973481.6800839994</v>
      </c>
    </row>
    <row r="309" spans="11:18" x14ac:dyDescent="0.25">
      <c r="K309" s="64">
        <f t="shared" si="8"/>
        <v>50921</v>
      </c>
      <c r="L309" s="82">
        <f>SUMIF('Covered Bond Series'!$G$5:$G$58,"&gt;" &amp; 'Amortisation Profiles'!K309,'Covered Bond Series'!$E$5:$E$58)</f>
        <v>0</v>
      </c>
      <c r="N309" s="64">
        <f t="shared" si="9"/>
        <v>50921</v>
      </c>
      <c r="O309" s="82">
        <v>138644177.62630001</v>
      </c>
      <c r="P309" s="82">
        <v>83105320.011465997</v>
      </c>
      <c r="Q309" s="82">
        <v>37806482.749481998</v>
      </c>
      <c r="R309" s="82">
        <v>9609745.1691570003</v>
      </c>
    </row>
    <row r="310" spans="11:18" x14ac:dyDescent="0.25">
      <c r="K310" s="64">
        <f t="shared" si="8"/>
        <v>50951</v>
      </c>
      <c r="L310" s="82">
        <f>SUMIF('Covered Bond Series'!$G$5:$G$58,"&gt;" &amp; 'Amortisation Profiles'!K310,'Covered Bond Series'!$E$5:$E$58)</f>
        <v>0</v>
      </c>
      <c r="N310" s="64">
        <f t="shared" si="9"/>
        <v>50951</v>
      </c>
      <c r="O310" s="82">
        <v>134661051.75929999</v>
      </c>
      <c r="P310" s="82">
        <v>80581998.037046</v>
      </c>
      <c r="Q310" s="82">
        <v>36563711.592385001</v>
      </c>
      <c r="R310" s="82">
        <v>9252074.3360009994</v>
      </c>
    </row>
    <row r="311" spans="11:18" x14ac:dyDescent="0.25">
      <c r="K311" s="64">
        <f t="shared" si="8"/>
        <v>50982</v>
      </c>
      <c r="L311" s="82">
        <f>SUMIF('Covered Bond Series'!$G$5:$G$58,"&gt;" &amp; 'Amortisation Profiles'!K311,'Covered Bond Series'!$E$5:$E$58)</f>
        <v>0</v>
      </c>
      <c r="N311" s="64">
        <f t="shared" si="9"/>
        <v>50982</v>
      </c>
      <c r="O311" s="82">
        <v>130698698.2309</v>
      </c>
      <c r="P311" s="82">
        <v>78079339.457066</v>
      </c>
      <c r="Q311" s="82">
        <v>35336470.391833</v>
      </c>
      <c r="R311" s="82">
        <v>8901337.0493969992</v>
      </c>
    </row>
    <row r="312" spans="11:18" x14ac:dyDescent="0.25">
      <c r="K312" s="64">
        <f t="shared" si="8"/>
        <v>51013</v>
      </c>
      <c r="L312" s="82">
        <f>SUMIF('Covered Bond Series'!$G$5:$G$58,"&gt;" &amp; 'Amortisation Profiles'!K312,'Covered Bond Series'!$E$5:$E$58)</f>
        <v>0</v>
      </c>
      <c r="N312" s="64">
        <f t="shared" si="9"/>
        <v>51013</v>
      </c>
      <c r="O312" s="82">
        <v>126756455.8203</v>
      </c>
      <c r="P312" s="82">
        <v>75596866.780416995</v>
      </c>
      <c r="Q312" s="82">
        <v>34124447.333544001</v>
      </c>
      <c r="R312" s="82">
        <v>8557382.5841920003</v>
      </c>
    </row>
    <row r="313" spans="11:18" x14ac:dyDescent="0.25">
      <c r="K313" s="64">
        <f t="shared" si="8"/>
        <v>51043</v>
      </c>
      <c r="L313" s="82">
        <f>SUMIF('Covered Bond Series'!$G$5:$G$58,"&gt;" &amp; 'Amortisation Profiles'!K313,'Covered Bond Series'!$E$5:$E$58)</f>
        <v>0</v>
      </c>
      <c r="N313" s="64">
        <f t="shared" si="9"/>
        <v>51043</v>
      </c>
      <c r="O313" s="82">
        <v>122822031.596</v>
      </c>
      <c r="P313" s="82">
        <v>73127179.746099994</v>
      </c>
      <c r="Q313" s="82">
        <v>32924216.540181</v>
      </c>
      <c r="R313" s="82">
        <v>8219284.4989290005</v>
      </c>
    </row>
    <row r="314" spans="11:18" x14ac:dyDescent="0.25">
      <c r="K314" s="64">
        <f t="shared" si="8"/>
        <v>51074</v>
      </c>
      <c r="L314" s="82">
        <f>SUMIF('Covered Bond Series'!$G$5:$G$58,"&gt;" &amp; 'Amortisation Profiles'!K314,'Covered Bond Series'!$E$5:$E$58)</f>
        <v>0</v>
      </c>
      <c r="N314" s="64">
        <f t="shared" si="9"/>
        <v>51074</v>
      </c>
      <c r="O314" s="82">
        <v>118907382.77590001</v>
      </c>
      <c r="P314" s="82">
        <v>70677341.887688994</v>
      </c>
      <c r="Q314" s="82">
        <v>31738882.155313998</v>
      </c>
      <c r="R314" s="82">
        <v>7887755.3628580002</v>
      </c>
    </row>
    <row r="315" spans="11:18" x14ac:dyDescent="0.25">
      <c r="K315" s="64">
        <f t="shared" si="8"/>
        <v>51104</v>
      </c>
      <c r="L315" s="82">
        <f>SUMIF('Covered Bond Series'!$G$5:$G$58,"&gt;" &amp; 'Amortisation Profiles'!K315,'Covered Bond Series'!$E$5:$E$58)</f>
        <v>0</v>
      </c>
      <c r="N315" s="64">
        <f t="shared" si="9"/>
        <v>51104</v>
      </c>
      <c r="O315" s="82">
        <v>115021526.3167</v>
      </c>
      <c r="P315" s="82">
        <v>68252624.076174006</v>
      </c>
      <c r="Q315" s="82">
        <v>30570712.959043</v>
      </c>
      <c r="R315" s="82">
        <v>7563287.6217799997</v>
      </c>
    </row>
    <row r="316" spans="11:18" x14ac:dyDescent="0.25">
      <c r="K316" s="64">
        <f t="shared" si="8"/>
        <v>51135</v>
      </c>
      <c r="L316" s="82">
        <f>SUMIF('Covered Bond Series'!$G$5:$G$58,"&gt;" &amp; 'Amortisation Profiles'!K316,'Covered Bond Series'!$E$5:$E$58)</f>
        <v>0</v>
      </c>
      <c r="N316" s="64">
        <f t="shared" si="9"/>
        <v>51135</v>
      </c>
      <c r="O316" s="82">
        <v>111165660.4073</v>
      </c>
      <c r="P316" s="82">
        <v>65853629.891163997</v>
      </c>
      <c r="Q316" s="82">
        <v>29419868.521743</v>
      </c>
      <c r="R316" s="82">
        <v>7245844.6670749998</v>
      </c>
    </row>
    <row r="317" spans="11:18" x14ac:dyDescent="0.25">
      <c r="K317" s="64">
        <f t="shared" si="8"/>
        <v>51166</v>
      </c>
      <c r="L317" s="82">
        <f>SUMIF('Covered Bond Series'!$G$5:$G$58,"&gt;" &amp; 'Amortisation Profiles'!K317,'Covered Bond Series'!$E$5:$E$58)</f>
        <v>0</v>
      </c>
      <c r="N317" s="64">
        <f t="shared" si="9"/>
        <v>51166</v>
      </c>
      <c r="O317" s="82">
        <v>107332350.58140001</v>
      </c>
      <c r="P317" s="82">
        <v>63475853.038410001</v>
      </c>
      <c r="Q317" s="82">
        <v>28284229.289802</v>
      </c>
      <c r="R317" s="82">
        <v>6934831.0762590002</v>
      </c>
    </row>
    <row r="318" spans="11:18" x14ac:dyDescent="0.25">
      <c r="K318" s="64">
        <f t="shared" si="8"/>
        <v>51195</v>
      </c>
      <c r="L318" s="82">
        <f>SUMIF('Covered Bond Series'!$G$5:$G$58,"&gt;" &amp; 'Amortisation Profiles'!K318,'Covered Bond Series'!$E$5:$E$58)</f>
        <v>0</v>
      </c>
      <c r="N318" s="64">
        <f t="shared" si="9"/>
        <v>51195</v>
      </c>
      <c r="O318" s="82">
        <v>103521284.8832</v>
      </c>
      <c r="P318" s="82">
        <v>61119022.289493002</v>
      </c>
      <c r="Q318" s="82">
        <v>27163579.349915002</v>
      </c>
      <c r="R318" s="82">
        <v>6630125.86797</v>
      </c>
    </row>
    <row r="319" spans="11:18" x14ac:dyDescent="0.25">
      <c r="K319" s="64">
        <f t="shared" si="8"/>
        <v>51226</v>
      </c>
      <c r="L319" s="82">
        <f>SUMIF('Covered Bond Series'!$G$5:$G$58,"&gt;" &amp; 'Amortisation Profiles'!K319,'Covered Bond Series'!$E$5:$E$58)</f>
        <v>0</v>
      </c>
      <c r="N319" s="64">
        <f t="shared" si="9"/>
        <v>51226</v>
      </c>
      <c r="O319" s="82">
        <v>99720014.039000005</v>
      </c>
      <c r="P319" s="82">
        <v>58775714.202689998</v>
      </c>
      <c r="Q319" s="82">
        <v>26054533.842505999</v>
      </c>
      <c r="R319" s="82">
        <v>6330839.8690020004</v>
      </c>
    </row>
    <row r="320" spans="11:18" x14ac:dyDescent="0.25">
      <c r="K320" s="64">
        <f t="shared" si="8"/>
        <v>51256</v>
      </c>
      <c r="L320" s="82">
        <f>SUMIF('Covered Bond Series'!$G$5:$G$58,"&gt;" &amp; 'Amortisation Profiles'!K320,'Covered Bond Series'!$E$5:$E$58)</f>
        <v>0</v>
      </c>
      <c r="N320" s="64">
        <f t="shared" si="9"/>
        <v>51256</v>
      </c>
      <c r="O320" s="82">
        <v>95926830.175799996</v>
      </c>
      <c r="P320" s="82">
        <v>56444875.181699</v>
      </c>
      <c r="Q320" s="82">
        <v>24956558.967416</v>
      </c>
      <c r="R320" s="82">
        <v>6036788.6166230002</v>
      </c>
    </row>
    <row r="321" spans="11:18" x14ac:dyDescent="0.25">
      <c r="K321" s="64">
        <f t="shared" si="8"/>
        <v>51287</v>
      </c>
      <c r="L321" s="82">
        <f>SUMIF('Covered Bond Series'!$G$5:$G$58,"&gt;" &amp; 'Amortisation Profiles'!K321,'Covered Bond Series'!$E$5:$E$58)</f>
        <v>0</v>
      </c>
      <c r="N321" s="64">
        <f t="shared" si="9"/>
        <v>51287</v>
      </c>
      <c r="O321" s="82">
        <v>92150435.2324</v>
      </c>
      <c r="P321" s="82">
        <v>54131573.730685003</v>
      </c>
      <c r="Q321" s="82">
        <v>23871825.687959999</v>
      </c>
      <c r="R321" s="82">
        <v>5748441.8292579995</v>
      </c>
    </row>
    <row r="322" spans="11:18" x14ac:dyDescent="0.25">
      <c r="K322" s="64">
        <f t="shared" si="8"/>
        <v>51317</v>
      </c>
      <c r="L322" s="82">
        <f>SUMIF('Covered Bond Series'!$G$5:$G$58,"&gt;" &amp; 'Amortisation Profiles'!K322,'Covered Bond Series'!$E$5:$E$58)</f>
        <v>0</v>
      </c>
      <c r="N322" s="64">
        <f t="shared" si="9"/>
        <v>51317</v>
      </c>
      <c r="O322" s="82">
        <v>88384548.511999995</v>
      </c>
      <c r="P322" s="82">
        <v>51832057.595127001</v>
      </c>
      <c r="Q322" s="82">
        <v>22798602.405816</v>
      </c>
      <c r="R322" s="82">
        <v>5465324.7572659999</v>
      </c>
    </row>
    <row r="323" spans="11:18" x14ac:dyDescent="0.25">
      <c r="K323" s="64">
        <f t="shared" si="8"/>
        <v>51348</v>
      </c>
      <c r="L323" s="82">
        <f>SUMIF('Covered Bond Series'!$G$5:$G$58,"&gt;" &amp; 'Amortisation Profiles'!K323,'Covered Bond Series'!$E$5:$E$58)</f>
        <v>0</v>
      </c>
      <c r="N323" s="64">
        <f t="shared" si="9"/>
        <v>51348</v>
      </c>
      <c r="O323" s="82">
        <v>84633783.611900002</v>
      </c>
      <c r="P323" s="82">
        <v>49548977.597473003</v>
      </c>
      <c r="Q323" s="82">
        <v>21737984.115001999</v>
      </c>
      <c r="R323" s="82">
        <v>5187645.1164170001</v>
      </c>
    </row>
    <row r="324" spans="11:18" x14ac:dyDescent="0.25">
      <c r="K324" s="64">
        <f t="shared" si="8"/>
        <v>51379</v>
      </c>
      <c r="L324" s="82">
        <f>SUMIF('Covered Bond Series'!$G$5:$G$58,"&gt;" &amp; 'Amortisation Profiles'!K324,'Covered Bond Series'!$E$5:$E$58)</f>
        <v>0</v>
      </c>
      <c r="N324" s="64">
        <f t="shared" si="9"/>
        <v>51379</v>
      </c>
      <c r="O324" s="82">
        <v>80892816.783099994</v>
      </c>
      <c r="P324" s="82">
        <v>47279158.568743996</v>
      </c>
      <c r="Q324" s="82">
        <v>20688504.693266001</v>
      </c>
      <c r="R324" s="82">
        <v>4914997.8795520002</v>
      </c>
    </row>
    <row r="325" spans="11:18" x14ac:dyDescent="0.25">
      <c r="K325" s="64">
        <f t="shared" si="8"/>
        <v>51409</v>
      </c>
      <c r="L325" s="82">
        <f>SUMIF('Covered Bond Series'!$G$5:$G$58,"&gt;" &amp; 'Amortisation Profiles'!K325,'Covered Bond Series'!$E$5:$E$58)</f>
        <v>0</v>
      </c>
      <c r="N325" s="64">
        <f t="shared" si="9"/>
        <v>51409</v>
      </c>
      <c r="O325" s="82">
        <v>77156093.758399993</v>
      </c>
      <c r="P325" s="82">
        <v>45019311.798908003</v>
      </c>
      <c r="Q325" s="82">
        <v>19648663.269513998</v>
      </c>
      <c r="R325" s="82">
        <v>4646976.5810599998</v>
      </c>
    </row>
    <row r="326" spans="11:18" x14ac:dyDescent="0.25">
      <c r="K326" s="64">
        <f t="shared" si="8"/>
        <v>51440</v>
      </c>
      <c r="L326" s="82">
        <f>SUMIF('Covered Bond Series'!$G$5:$G$58,"&gt;" &amp; 'Amortisation Profiles'!K326,'Covered Bond Series'!$E$5:$E$58)</f>
        <v>0</v>
      </c>
      <c r="N326" s="64">
        <f t="shared" si="9"/>
        <v>51440</v>
      </c>
      <c r="O326" s="82">
        <v>73425051.646200001</v>
      </c>
      <c r="P326" s="82">
        <v>42770243.178691998</v>
      </c>
      <c r="Q326" s="82">
        <v>18618756.516658999</v>
      </c>
      <c r="R326" s="82">
        <v>4383604.7379440004</v>
      </c>
    </row>
    <row r="327" spans="11:18" x14ac:dyDescent="0.25">
      <c r="K327" s="64">
        <f t="shared" ref="K327:K365" si="10">EOMONTH(K326,1)</f>
        <v>51470</v>
      </c>
      <c r="L327" s="82">
        <f>SUMIF('Covered Bond Series'!$G$5:$G$58,"&gt;" &amp; 'Amortisation Profiles'!K327,'Covered Bond Series'!$E$5:$E$58)</f>
        <v>0</v>
      </c>
      <c r="N327" s="64">
        <f t="shared" ref="N327:N365" si="11">EOMONTH(N326,1)</f>
        <v>51470</v>
      </c>
      <c r="O327" s="82">
        <v>69701499.970799997</v>
      </c>
      <c r="P327" s="82">
        <v>40532969.536618002</v>
      </c>
      <c r="Q327" s="82">
        <v>17599169.340041</v>
      </c>
      <c r="R327" s="82">
        <v>4124925.6373749999</v>
      </c>
    </row>
    <row r="328" spans="11:18" x14ac:dyDescent="0.25">
      <c r="K328" s="64">
        <f t="shared" si="10"/>
        <v>51501</v>
      </c>
      <c r="L328" s="82">
        <f>SUMIF('Covered Bond Series'!$G$5:$G$58,"&gt;" &amp; 'Amortisation Profiles'!K328,'Covered Bond Series'!$E$5:$E$58)</f>
        <v>0</v>
      </c>
      <c r="N328" s="64">
        <f t="shared" si="11"/>
        <v>51501</v>
      </c>
      <c r="O328" s="82">
        <v>65986219.917599998</v>
      </c>
      <c r="P328" s="82">
        <v>38307903.791897997</v>
      </c>
      <c r="Q328" s="82">
        <v>16590020.764684999</v>
      </c>
      <c r="R328" s="82">
        <v>3870919.3973369999</v>
      </c>
    </row>
    <row r="329" spans="11:18" x14ac:dyDescent="0.25">
      <c r="K329" s="64">
        <f t="shared" si="10"/>
        <v>51532</v>
      </c>
      <c r="L329" s="82">
        <f>SUMIF('Covered Bond Series'!$G$5:$G$58,"&gt;" &amp; 'Amortisation Profiles'!K329,'Covered Bond Series'!$E$5:$E$58)</f>
        <v>0</v>
      </c>
      <c r="N329" s="64">
        <f t="shared" si="11"/>
        <v>51532</v>
      </c>
      <c r="O329" s="82">
        <v>62274251.669699997</v>
      </c>
      <c r="P329" s="82">
        <v>36092128.493574999</v>
      </c>
      <c r="Q329" s="82">
        <v>15589989.806019999</v>
      </c>
      <c r="R329" s="82">
        <v>3621231.3564650002</v>
      </c>
    </row>
    <row r="330" spans="11:18" x14ac:dyDescent="0.25">
      <c r="K330" s="64">
        <f t="shared" si="10"/>
        <v>51560</v>
      </c>
      <c r="L330" s="82">
        <f>SUMIF('Covered Bond Series'!$G$5:$G$58,"&gt;" &amp; 'Amortisation Profiles'!K330,'Covered Bond Series'!$E$5:$E$58)</f>
        <v>0</v>
      </c>
      <c r="N330" s="64">
        <f t="shared" si="11"/>
        <v>51560</v>
      </c>
      <c r="O330" s="82">
        <v>58576146.3477</v>
      </c>
      <c r="P330" s="82">
        <v>33891720.302933</v>
      </c>
      <c r="Q330" s="82">
        <v>14601643.623986</v>
      </c>
      <c r="R330" s="82">
        <v>3376411.9607290002</v>
      </c>
    </row>
    <row r="331" spans="11:18" x14ac:dyDescent="0.25">
      <c r="K331" s="64">
        <f t="shared" si="10"/>
        <v>51591</v>
      </c>
      <c r="L331" s="82">
        <f>SUMIF('Covered Bond Series'!$G$5:$G$58,"&gt;" &amp; 'Amortisation Profiles'!K331,'Covered Bond Series'!$E$5:$E$58)</f>
        <v>0</v>
      </c>
      <c r="N331" s="64">
        <f t="shared" si="11"/>
        <v>51591</v>
      </c>
      <c r="O331" s="82">
        <v>54888220.6602</v>
      </c>
      <c r="P331" s="82">
        <v>31704492.741803002</v>
      </c>
      <c r="Q331" s="82">
        <v>13623971.726042001</v>
      </c>
      <c r="R331" s="82">
        <v>3136177.683948</v>
      </c>
    </row>
    <row r="332" spans="11:18" x14ac:dyDescent="0.25">
      <c r="K332" s="64">
        <f t="shared" si="10"/>
        <v>51621</v>
      </c>
      <c r="L332" s="82">
        <f>SUMIF('Covered Bond Series'!$G$5:$G$58,"&gt;" &amp; 'Amortisation Profiles'!K332,'Covered Bond Series'!$E$5:$E$58)</f>
        <v>0</v>
      </c>
      <c r="N332" s="64">
        <f t="shared" si="11"/>
        <v>51621</v>
      </c>
      <c r="O332" s="82">
        <v>51212819.753799997</v>
      </c>
      <c r="P332" s="82">
        <v>29531750.11239</v>
      </c>
      <c r="Q332" s="82">
        <v>12657469.897597</v>
      </c>
      <c r="R332" s="82">
        <v>2900594.860411</v>
      </c>
    </row>
    <row r="333" spans="11:18" x14ac:dyDescent="0.25">
      <c r="K333" s="64">
        <f t="shared" si="10"/>
        <v>51652</v>
      </c>
      <c r="L333" s="82">
        <f>SUMIF('Covered Bond Series'!$G$5:$G$58,"&gt;" &amp; 'Amortisation Profiles'!K333,'Covered Bond Series'!$E$5:$E$58)</f>
        <v>0</v>
      </c>
      <c r="N333" s="64">
        <f t="shared" si="11"/>
        <v>51652</v>
      </c>
      <c r="O333" s="82">
        <v>47549436.108900003</v>
      </c>
      <c r="P333" s="82">
        <v>27373145.545821998</v>
      </c>
      <c r="Q333" s="82">
        <v>11701922.550474999</v>
      </c>
      <c r="R333" s="82">
        <v>2669565.804188</v>
      </c>
    </row>
    <row r="334" spans="11:18" x14ac:dyDescent="0.25">
      <c r="K334" s="64">
        <f t="shared" si="10"/>
        <v>51682</v>
      </c>
      <c r="L334" s="82">
        <f>SUMIF('Covered Bond Series'!$G$5:$G$58,"&gt;" &amp; 'Amortisation Profiles'!K334,'Covered Bond Series'!$E$5:$E$58)</f>
        <v>0</v>
      </c>
      <c r="N334" s="64">
        <f t="shared" si="11"/>
        <v>51682</v>
      </c>
      <c r="O334" s="82">
        <v>43885763.240500003</v>
      </c>
      <c r="P334" s="82">
        <v>25221553.375452999</v>
      </c>
      <c r="Q334" s="82">
        <v>10754225.460162999</v>
      </c>
      <c r="R334" s="82">
        <v>2442338.1319829999</v>
      </c>
    </row>
    <row r="335" spans="11:18" x14ac:dyDescent="0.25">
      <c r="K335" s="64">
        <f t="shared" si="10"/>
        <v>51713</v>
      </c>
      <c r="L335" s="82">
        <f>SUMIF('Covered Bond Series'!$G$5:$G$58,"&gt;" &amp; 'Amortisation Profiles'!K335,'Covered Bond Series'!$E$5:$E$58)</f>
        <v>0</v>
      </c>
      <c r="N335" s="64">
        <f t="shared" si="11"/>
        <v>51713</v>
      </c>
      <c r="O335" s="82">
        <v>40238668.533</v>
      </c>
      <c r="P335" s="82">
        <v>23086633.918646999</v>
      </c>
      <c r="Q335" s="82">
        <v>9818445.1276629996</v>
      </c>
      <c r="R335" s="82">
        <v>2219793.6728719999</v>
      </c>
    </row>
    <row r="336" spans="11:18" x14ac:dyDescent="0.25">
      <c r="K336" s="64">
        <f t="shared" si="10"/>
        <v>51744</v>
      </c>
      <c r="L336" s="82">
        <f>SUMIF('Covered Bond Series'!$G$5:$G$58,"&gt;" &amp; 'Amortisation Profiles'!K336,'Covered Bond Series'!$E$5:$E$58)</f>
        <v>0</v>
      </c>
      <c r="N336" s="64">
        <f t="shared" si="11"/>
        <v>51744</v>
      </c>
      <c r="O336" s="82">
        <v>36614692.2698</v>
      </c>
      <c r="P336" s="82">
        <v>20972067.288114</v>
      </c>
      <c r="Q336" s="82">
        <v>8896068.8987830002</v>
      </c>
      <c r="R336" s="82">
        <v>2002217.5841570001</v>
      </c>
    </row>
    <row r="337" spans="11:18" x14ac:dyDescent="0.25">
      <c r="K337" s="64">
        <f t="shared" si="10"/>
        <v>51774</v>
      </c>
      <c r="L337" s="82">
        <f>SUMIF('Covered Bond Series'!$G$5:$G$58,"&gt;" &amp; 'Amortisation Profiles'!K337,'Covered Bond Series'!$E$5:$E$58)</f>
        <v>0</v>
      </c>
      <c r="N337" s="64">
        <f t="shared" si="11"/>
        <v>51774</v>
      </c>
      <c r="O337" s="82">
        <v>33026786.331</v>
      </c>
      <c r="P337" s="82">
        <v>18885174.868887</v>
      </c>
      <c r="Q337" s="82">
        <v>7990108.9211830003</v>
      </c>
      <c r="R337" s="82">
        <v>1790231.0224830001</v>
      </c>
    </row>
    <row r="338" spans="11:18" x14ac:dyDescent="0.25">
      <c r="K338" s="64">
        <f t="shared" si="10"/>
        <v>51805</v>
      </c>
      <c r="L338" s="82">
        <f>SUMIF('Covered Bond Series'!$G$5:$G$58,"&gt;" &amp; 'Amortisation Profiles'!K338,'Covered Bond Series'!$E$5:$E$58)</f>
        <v>0</v>
      </c>
      <c r="N338" s="64">
        <f t="shared" si="11"/>
        <v>51805</v>
      </c>
      <c r="O338" s="82">
        <v>29585909.130800001</v>
      </c>
      <c r="P338" s="82">
        <v>16889175.635823</v>
      </c>
      <c r="Q338" s="82">
        <v>7127134.1778340004</v>
      </c>
      <c r="R338" s="82">
        <v>1589697.7320920001</v>
      </c>
    </row>
    <row r="339" spans="11:18" x14ac:dyDescent="0.25">
      <c r="K339" s="64">
        <f t="shared" si="10"/>
        <v>51835</v>
      </c>
      <c r="L339" s="82">
        <f>SUMIF('Covered Bond Series'!$G$5:$G$58,"&gt;" &amp; 'Amortisation Profiles'!K339,'Covered Bond Series'!$E$5:$E$58)</f>
        <v>0</v>
      </c>
      <c r="N339" s="64">
        <f t="shared" si="11"/>
        <v>51835</v>
      </c>
      <c r="O339" s="82">
        <v>26328666.860300001</v>
      </c>
      <c r="P339" s="82">
        <v>15004490.111168999</v>
      </c>
      <c r="Q339" s="82">
        <v>6315424.0930030001</v>
      </c>
      <c r="R339" s="82">
        <v>1402314.3475309999</v>
      </c>
    </row>
    <row r="340" spans="11:18" x14ac:dyDescent="0.25">
      <c r="K340" s="64">
        <f t="shared" si="10"/>
        <v>51866</v>
      </c>
      <c r="L340" s="82">
        <f>SUMIF('Covered Bond Series'!$G$5:$G$58,"&gt;" &amp; 'Amortisation Profiles'!K340,'Covered Bond Series'!$E$5:$E$58)</f>
        <v>0</v>
      </c>
      <c r="N340" s="64">
        <f t="shared" si="11"/>
        <v>51866</v>
      </c>
      <c r="O340" s="82">
        <v>23302109.779899999</v>
      </c>
      <c r="P340" s="82">
        <v>13257341.879848</v>
      </c>
      <c r="Q340" s="82">
        <v>5565606.8809900004</v>
      </c>
      <c r="R340" s="82">
        <v>1230264.875645</v>
      </c>
    </row>
    <row r="341" spans="11:18" x14ac:dyDescent="0.25">
      <c r="K341" s="64">
        <f t="shared" si="10"/>
        <v>51897</v>
      </c>
      <c r="L341" s="82">
        <f>SUMIF('Covered Bond Series'!$G$5:$G$58,"&gt;" &amp; 'Amortisation Profiles'!K341,'Covered Bond Series'!$E$5:$E$58)</f>
        <v>0</v>
      </c>
      <c r="N341" s="64">
        <f t="shared" si="11"/>
        <v>51897</v>
      </c>
      <c r="O341" s="82">
        <v>20461636.966499999</v>
      </c>
      <c r="P341" s="82">
        <v>11621720.497847</v>
      </c>
      <c r="Q341" s="82">
        <v>4866327.0338960001</v>
      </c>
      <c r="R341" s="82">
        <v>1070854.900772</v>
      </c>
    </row>
    <row r="342" spans="11:18" x14ac:dyDescent="0.25">
      <c r="K342" s="64">
        <f t="shared" si="10"/>
        <v>51925</v>
      </c>
      <c r="L342" s="82">
        <f>SUMIF('Covered Bond Series'!$G$5:$G$58,"&gt;" &amp; 'Amortisation Profiles'!K342,'Covered Bond Series'!$E$5:$E$58)</f>
        <v>0</v>
      </c>
      <c r="N342" s="64">
        <f t="shared" si="11"/>
        <v>51925</v>
      </c>
      <c r="O342" s="82">
        <v>17873071.171</v>
      </c>
      <c r="P342" s="82">
        <v>10134400.790338</v>
      </c>
      <c r="Q342" s="82">
        <v>4232565.969633</v>
      </c>
      <c r="R342" s="82">
        <v>927206.17461300001</v>
      </c>
    </row>
    <row r="343" spans="11:18" x14ac:dyDescent="0.25">
      <c r="K343" s="64">
        <f t="shared" si="10"/>
        <v>51956</v>
      </c>
      <c r="L343" s="82">
        <f>SUMIF('Covered Bond Series'!$G$5:$G$58,"&gt;" &amp; 'Amortisation Profiles'!K343,'Covered Bond Series'!$E$5:$E$58)</f>
        <v>0</v>
      </c>
      <c r="N343" s="64">
        <f t="shared" si="11"/>
        <v>51956</v>
      </c>
      <c r="O343" s="82">
        <v>15398909.9659</v>
      </c>
      <c r="P343" s="82">
        <v>8716812.6118199993</v>
      </c>
      <c r="Q343" s="82">
        <v>3631099.6193650002</v>
      </c>
      <c r="R343" s="82">
        <v>791870.173725</v>
      </c>
    </row>
    <row r="344" spans="11:18" x14ac:dyDescent="0.25">
      <c r="K344" s="64">
        <f t="shared" si="10"/>
        <v>51986</v>
      </c>
      <c r="L344" s="82">
        <f>SUMIF('Covered Bond Series'!$G$5:$G$58,"&gt;" &amp; 'Amortisation Profiles'!K344,'Covered Bond Series'!$E$5:$E$58)</f>
        <v>0</v>
      </c>
      <c r="N344" s="64">
        <f t="shared" si="11"/>
        <v>51986</v>
      </c>
      <c r="O344" s="82">
        <v>13109833.1601</v>
      </c>
      <c r="P344" s="82">
        <v>7408558.8433769997</v>
      </c>
      <c r="Q344" s="82">
        <v>3078144.3574370001</v>
      </c>
      <c r="R344" s="82">
        <v>668263.96540099999</v>
      </c>
    </row>
    <row r="345" spans="11:18" x14ac:dyDescent="0.25">
      <c r="K345" s="64">
        <f t="shared" si="10"/>
        <v>52017</v>
      </c>
      <c r="L345" s="82">
        <f>SUMIF('Covered Bond Series'!$G$5:$G$58,"&gt;" &amp; 'Amortisation Profiles'!K345,'Covered Bond Series'!$E$5:$E$58)</f>
        <v>0</v>
      </c>
      <c r="N345" s="64">
        <f t="shared" si="11"/>
        <v>52017</v>
      </c>
      <c r="O345" s="82">
        <v>11025606.390000001</v>
      </c>
      <c r="P345" s="82">
        <v>6220250.765714</v>
      </c>
      <c r="Q345" s="82">
        <v>2577733.0351760001</v>
      </c>
      <c r="R345" s="82">
        <v>557109.08349700004</v>
      </c>
    </row>
    <row r="346" spans="11:18" x14ac:dyDescent="0.25">
      <c r="K346" s="64">
        <f t="shared" si="10"/>
        <v>52047</v>
      </c>
      <c r="L346" s="82">
        <f>SUMIF('Covered Bond Series'!$G$5:$G$58,"&gt;" &amp; 'Amortisation Profiles'!K346,'Covered Bond Series'!$E$5:$E$58)</f>
        <v>0</v>
      </c>
      <c r="N346" s="64">
        <f t="shared" si="11"/>
        <v>52047</v>
      </c>
      <c r="O346" s="82">
        <v>9108516.3651999999</v>
      </c>
      <c r="P346" s="82">
        <v>5130053.463618</v>
      </c>
      <c r="Q346" s="82">
        <v>2120443.6185619999</v>
      </c>
      <c r="R346" s="82">
        <v>456217.84930100001</v>
      </c>
    </row>
    <row r="347" spans="11:18" x14ac:dyDescent="0.25">
      <c r="K347" s="64">
        <f t="shared" si="10"/>
        <v>52078</v>
      </c>
      <c r="L347" s="82">
        <f>SUMIF('Covered Bond Series'!$G$5:$G$58,"&gt;" &amp; 'Amortisation Profiles'!K347,'Covered Bond Series'!$E$5:$E$58)</f>
        <v>0</v>
      </c>
      <c r="N347" s="64">
        <f t="shared" si="11"/>
        <v>52078</v>
      </c>
      <c r="O347" s="82">
        <v>7373574.5612000003</v>
      </c>
      <c r="P347" s="82">
        <v>4145922.3521429999</v>
      </c>
      <c r="Q347" s="82">
        <v>1709231.1414689999</v>
      </c>
      <c r="R347" s="82">
        <v>366091.44397700002</v>
      </c>
    </row>
    <row r="348" spans="11:18" x14ac:dyDescent="0.25">
      <c r="K348" s="64">
        <f t="shared" si="10"/>
        <v>52109</v>
      </c>
      <c r="L348" s="82">
        <f>SUMIF('Covered Bond Series'!$G$5:$G$58,"&gt;" &amp; 'Amortisation Profiles'!K348,'Covered Bond Series'!$E$5:$E$58)</f>
        <v>0</v>
      </c>
      <c r="N348" s="64">
        <f t="shared" si="11"/>
        <v>52109</v>
      </c>
      <c r="O348" s="82">
        <v>5837136.7768999999</v>
      </c>
      <c r="P348" s="82">
        <v>3276512.2567099999</v>
      </c>
      <c r="Q348" s="82">
        <v>1347305.939861</v>
      </c>
      <c r="R348" s="82">
        <v>287275.27602599998</v>
      </c>
    </row>
    <row r="349" spans="11:18" x14ac:dyDescent="0.25">
      <c r="K349" s="64">
        <f t="shared" si="10"/>
        <v>52139</v>
      </c>
      <c r="L349" s="82">
        <f>SUMIF('Covered Bond Series'!$G$5:$G$58,"&gt;" &amp; 'Amortisation Profiles'!K349,'Covered Bond Series'!$E$5:$E$58)</f>
        <v>0</v>
      </c>
      <c r="N349" s="64">
        <f t="shared" si="11"/>
        <v>52139</v>
      </c>
      <c r="O349" s="82">
        <v>4486591.2007999998</v>
      </c>
      <c r="P349" s="82">
        <v>2514185.2047990002</v>
      </c>
      <c r="Q349" s="82">
        <v>1031161.021969</v>
      </c>
      <c r="R349" s="82">
        <v>218877.82231300001</v>
      </c>
    </row>
    <row r="350" spans="11:18" x14ac:dyDescent="0.25">
      <c r="K350" s="64">
        <f t="shared" si="10"/>
        <v>52170</v>
      </c>
      <c r="L350" s="82">
        <f>SUMIF('Covered Bond Series'!$G$5:$G$58,"&gt;" &amp; 'Amortisation Profiles'!K350,'Covered Bond Series'!$E$5:$E$58)</f>
        <v>0</v>
      </c>
      <c r="N350" s="64">
        <f t="shared" si="11"/>
        <v>52170</v>
      </c>
      <c r="O350" s="82">
        <v>3374711.5191000002</v>
      </c>
      <c r="P350" s="82">
        <v>1887931.617198</v>
      </c>
      <c r="Q350" s="82">
        <v>772307.54010999994</v>
      </c>
      <c r="R350" s="82">
        <v>163195.730518</v>
      </c>
    </row>
    <row r="351" spans="11:18" x14ac:dyDescent="0.25">
      <c r="K351" s="64">
        <f t="shared" si="10"/>
        <v>52200</v>
      </c>
      <c r="L351" s="82">
        <f>SUMIF('Covered Bond Series'!$G$5:$G$58,"&gt;" &amp; 'Amortisation Profiles'!K351,'Covered Bond Series'!$E$5:$E$58)</f>
        <v>0</v>
      </c>
      <c r="N351" s="64">
        <f t="shared" si="11"/>
        <v>52200</v>
      </c>
      <c r="O351" s="82">
        <v>2519453.7237999998</v>
      </c>
      <c r="P351" s="82">
        <v>1407099.5713470001</v>
      </c>
      <c r="Q351" s="82">
        <v>574121.27566599997</v>
      </c>
      <c r="R351" s="82">
        <v>120771.760232</v>
      </c>
    </row>
    <row r="352" spans="11:18" x14ac:dyDescent="0.25">
      <c r="K352" s="64">
        <f t="shared" si="10"/>
        <v>52231</v>
      </c>
      <c r="L352" s="82">
        <f>SUMIF('Covered Bond Series'!$G$5:$G$58,"&gt;" &amp; 'Amortisation Profiles'!K352,'Covered Bond Series'!$E$5:$E$58)</f>
        <v>0</v>
      </c>
      <c r="N352" s="64">
        <f t="shared" si="11"/>
        <v>52231</v>
      </c>
      <c r="O352" s="82">
        <v>1893724.9179</v>
      </c>
      <c r="P352" s="82">
        <v>1055854.7493700001</v>
      </c>
      <c r="Q352" s="82">
        <v>429692.508913</v>
      </c>
      <c r="R352" s="82">
        <v>89983.479269999996</v>
      </c>
    </row>
    <row r="353" spans="11:18" x14ac:dyDescent="0.25">
      <c r="K353" s="64">
        <f t="shared" si="10"/>
        <v>52262</v>
      </c>
      <c r="L353" s="82">
        <f>SUMIF('Covered Bond Series'!$G$5:$G$58,"&gt;" &amp; 'Amortisation Profiles'!K353,'Covered Bond Series'!$E$5:$E$58)</f>
        <v>0</v>
      </c>
      <c r="N353" s="64">
        <f t="shared" si="11"/>
        <v>52262</v>
      </c>
      <c r="O353" s="82">
        <v>1415537.7862</v>
      </c>
      <c r="P353" s="82">
        <v>787911.77451999998</v>
      </c>
      <c r="Q353" s="82">
        <v>319820.27288200002</v>
      </c>
      <c r="R353" s="82">
        <v>66673.650112000003</v>
      </c>
    </row>
    <row r="354" spans="11:18" x14ac:dyDescent="0.25">
      <c r="K354" s="64">
        <f t="shared" si="10"/>
        <v>52290</v>
      </c>
      <c r="L354" s="82">
        <f>SUMIF('Covered Bond Series'!$G$5:$G$58,"&gt;" &amp; 'Amortisation Profiles'!K354,'Covered Bond Series'!$E$5:$E$58)</f>
        <v>0</v>
      </c>
      <c r="N354" s="64">
        <f t="shared" si="11"/>
        <v>52290</v>
      </c>
      <c r="O354" s="82">
        <v>1031872.0763</v>
      </c>
      <c r="P354" s="82">
        <v>573390.93539</v>
      </c>
      <c r="Q354" s="82">
        <v>232142.15758599999</v>
      </c>
      <c r="R354" s="82">
        <v>48177.637740999999</v>
      </c>
    </row>
    <row r="355" spans="11:18" x14ac:dyDescent="0.25">
      <c r="K355" s="64">
        <f t="shared" si="10"/>
        <v>52321</v>
      </c>
      <c r="L355" s="82">
        <f>SUMIF('Covered Bond Series'!$G$5:$G$58,"&gt;" &amp; 'Amortisation Profiles'!K355,'Covered Bond Series'!$E$5:$E$58)</f>
        <v>0</v>
      </c>
      <c r="N355" s="64">
        <f t="shared" si="11"/>
        <v>52321</v>
      </c>
      <c r="O355" s="82">
        <v>725192.30969999998</v>
      </c>
      <c r="P355" s="82">
        <v>402297.183494</v>
      </c>
      <c r="Q355" s="82">
        <v>162451.968956</v>
      </c>
      <c r="R355" s="82">
        <v>33562.917538000002</v>
      </c>
    </row>
    <row r="356" spans="11:18" x14ac:dyDescent="0.25">
      <c r="K356" s="64">
        <f t="shared" si="10"/>
        <v>52351</v>
      </c>
      <c r="L356" s="82">
        <f>SUMIF('Covered Bond Series'!$G$5:$G$58,"&gt;" &amp; 'Amortisation Profiles'!K356,'Covered Bond Series'!$E$5:$E$58)</f>
        <v>0</v>
      </c>
      <c r="N356" s="64">
        <f t="shared" si="11"/>
        <v>52351</v>
      </c>
      <c r="O356" s="82">
        <v>480267.51760000002</v>
      </c>
      <c r="P356" s="82">
        <v>265978.08591299999</v>
      </c>
      <c r="Q356" s="82">
        <v>107126.924574</v>
      </c>
      <c r="R356" s="82">
        <v>22033.150779</v>
      </c>
    </row>
    <row r="357" spans="11:18" x14ac:dyDescent="0.25">
      <c r="K357" s="64">
        <f t="shared" si="10"/>
        <v>52382</v>
      </c>
      <c r="L357" s="82">
        <f>SUMIF('Covered Bond Series'!$G$5:$G$58,"&gt;" &amp; 'Amortisation Profiles'!K357,'Covered Bond Series'!$E$5:$E$58)</f>
        <v>0</v>
      </c>
      <c r="N357" s="64">
        <f t="shared" si="11"/>
        <v>52382</v>
      </c>
      <c r="O357" s="82">
        <v>290768.2536</v>
      </c>
      <c r="P357" s="82">
        <v>160760.17448799999</v>
      </c>
      <c r="Q357" s="82">
        <v>64581.190259000003</v>
      </c>
      <c r="R357" s="82">
        <v>13222.916621</v>
      </c>
    </row>
    <row r="358" spans="11:18" x14ac:dyDescent="0.25">
      <c r="K358" s="64">
        <f t="shared" si="10"/>
        <v>52412</v>
      </c>
      <c r="L358" s="82">
        <f>SUMIF('Covered Bond Series'!$G$5:$G$58,"&gt;" &amp; 'Amortisation Profiles'!K358,'Covered Bond Series'!$E$5:$E$58)</f>
        <v>0</v>
      </c>
      <c r="N358" s="64">
        <f t="shared" si="11"/>
        <v>52412</v>
      </c>
      <c r="O358" s="82">
        <v>149479.4032</v>
      </c>
      <c r="P358" s="82">
        <v>82505.267210999998</v>
      </c>
      <c r="Q358" s="82">
        <v>33058.568693000001</v>
      </c>
      <c r="R358" s="82">
        <v>6738.2714020000003</v>
      </c>
    </row>
    <row r="359" spans="11:18" x14ac:dyDescent="0.25">
      <c r="K359" s="64">
        <f t="shared" si="10"/>
        <v>52443</v>
      </c>
      <c r="L359" s="82">
        <f>SUMIF('Covered Bond Series'!$G$5:$G$58,"&gt;" &amp; 'Amortisation Profiles'!K359,'Covered Bond Series'!$E$5:$E$58)</f>
        <v>0</v>
      </c>
      <c r="N359" s="64">
        <f t="shared" si="11"/>
        <v>52443</v>
      </c>
      <c r="O359" s="82">
        <v>67500.816000000006</v>
      </c>
      <c r="P359" s="82">
        <v>37194.453534</v>
      </c>
      <c r="Q359" s="82">
        <v>14864.672553</v>
      </c>
      <c r="R359" s="82">
        <v>3016.2201650000002</v>
      </c>
    </row>
    <row r="360" spans="11:18" x14ac:dyDescent="0.25">
      <c r="K360" s="64">
        <f t="shared" si="10"/>
        <v>52474</v>
      </c>
      <c r="L360" s="82">
        <f>SUMIF('Covered Bond Series'!$G$5:$G$58,"&gt;" &amp; 'Amortisation Profiles'!K360,'Covered Bond Series'!$E$5:$E$58)</f>
        <v>0</v>
      </c>
      <c r="N360" s="64">
        <f t="shared" si="11"/>
        <v>52474</v>
      </c>
      <c r="O360" s="82">
        <v>35908.692199999998</v>
      </c>
      <c r="P360" s="82">
        <v>19753.205752999998</v>
      </c>
      <c r="Q360" s="82">
        <v>7873.8936720000002</v>
      </c>
      <c r="R360" s="82">
        <v>1590.5249260000001</v>
      </c>
    </row>
    <row r="361" spans="11:18" x14ac:dyDescent="0.25">
      <c r="K361" s="64">
        <f t="shared" si="10"/>
        <v>52504</v>
      </c>
      <c r="L361" s="82">
        <f>SUMIF('Covered Bond Series'!$G$5:$G$58,"&gt;" &amp; 'Amortisation Profiles'!K361,'Covered Bond Series'!$E$5:$E$58)</f>
        <v>0</v>
      </c>
      <c r="N361" s="64">
        <f t="shared" si="11"/>
        <v>52504</v>
      </c>
      <c r="O361" s="82">
        <v>16945.495800000001</v>
      </c>
      <c r="P361" s="82">
        <v>9305.9586569999992</v>
      </c>
      <c r="Q361" s="82">
        <v>3699.8819760000001</v>
      </c>
      <c r="R361" s="82">
        <v>744.01561500000003</v>
      </c>
    </row>
    <row r="362" spans="11:18" x14ac:dyDescent="0.25">
      <c r="K362" s="64">
        <f t="shared" si="10"/>
        <v>52535</v>
      </c>
      <c r="L362" s="82">
        <f>SUMIF('Covered Bond Series'!$G$5:$G$58,"&gt;" &amp; 'Amortisation Profiles'!K362,'Covered Bond Series'!$E$5:$E$58)</f>
        <v>0</v>
      </c>
      <c r="N362" s="64">
        <f t="shared" si="11"/>
        <v>52535</v>
      </c>
      <c r="O362" s="82">
        <v>5365.1912000000002</v>
      </c>
      <c r="P362" s="82">
        <v>2941.4460100000001</v>
      </c>
      <c r="Q362" s="82">
        <v>1166.440065</v>
      </c>
      <c r="R362" s="82">
        <v>233.506969</v>
      </c>
    </row>
    <row r="363" spans="11:18" x14ac:dyDescent="0.25">
      <c r="K363" s="64">
        <f t="shared" si="10"/>
        <v>52565</v>
      </c>
      <c r="L363" s="82">
        <f>SUMIF('Covered Bond Series'!$G$5:$G$58,"&gt;" &amp; 'Amortisation Profiles'!K363,'Covered Bond Series'!$E$5:$E$58)</f>
        <v>0</v>
      </c>
      <c r="N363" s="64">
        <f t="shared" si="11"/>
        <v>52565</v>
      </c>
      <c r="O363" s="82">
        <v>5.9999999999999995E-4</v>
      </c>
      <c r="P363" s="82">
        <v>3.28E-4</v>
      </c>
      <c r="Q363" s="82">
        <v>1.2999999999999999E-4</v>
      </c>
      <c r="R363" s="82">
        <v>2.5999999999999998E-5</v>
      </c>
    </row>
    <row r="364" spans="11:18" x14ac:dyDescent="0.25">
      <c r="K364" s="64">
        <f t="shared" si="10"/>
        <v>52596</v>
      </c>
      <c r="L364" s="82">
        <f>SUMIF('Covered Bond Series'!$G$5:$G$58,"&gt;" &amp; 'Amortisation Profiles'!K364,'Covered Bond Series'!$E$5:$E$58)</f>
        <v>0</v>
      </c>
      <c r="N364" s="64">
        <f t="shared" si="11"/>
        <v>52596</v>
      </c>
      <c r="O364" s="82">
        <v>0</v>
      </c>
      <c r="P364" s="82">
        <v>0</v>
      </c>
      <c r="Q364" s="82">
        <v>0</v>
      </c>
      <c r="R364" s="82">
        <v>0</v>
      </c>
    </row>
    <row r="365" spans="11:18" x14ac:dyDescent="0.25">
      <c r="K365" s="64">
        <f t="shared" si="10"/>
        <v>52627</v>
      </c>
      <c r="L365" s="82">
        <f>SUMIF('Covered Bond Series'!$G$5:$G$58,"&gt;" &amp; 'Amortisation Profiles'!K365,'Covered Bond Series'!$E$5:$E$58)</f>
        <v>0</v>
      </c>
      <c r="N365" s="64">
        <f t="shared" si="11"/>
        <v>52627</v>
      </c>
      <c r="O365" s="82">
        <v>0</v>
      </c>
      <c r="P365" s="82">
        <v>0</v>
      </c>
      <c r="Q365" s="82">
        <v>0</v>
      </c>
      <c r="R365" s="82">
        <v>0</v>
      </c>
    </row>
  </sheetData>
  <mergeCells count="2">
    <mergeCell ref="K3:L3"/>
    <mergeCell ref="N3:R3"/>
  </mergeCells>
  <pageMargins left="0.70866141732283472" right="0.70866141732283472" top="0.74803149606299213" bottom="0.74803149606299213" header="0.31496062992125984" footer="0.31496062992125984"/>
  <pageSetup paperSize="9" scale="82" orientation="landscape" r:id="rId1"/>
  <headerFooter>
    <oddFooter>&amp;LBelfius Mortgage Pandbrieven Programme - Investor Report&amp;R&amp;P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0"/>
  <sheetViews>
    <sheetView workbookViewId="0"/>
  </sheetViews>
  <sheetFormatPr defaultRowHeight="15" x14ac:dyDescent="0.25"/>
  <cols>
    <col min="1" max="1" width="3.7109375" style="12" customWidth="1"/>
    <col min="2" max="2" width="5.42578125" style="12" customWidth="1"/>
    <col min="3" max="3" width="4" style="12" customWidth="1"/>
    <col min="4" max="4" width="103.42578125" style="12" customWidth="1"/>
    <col min="5" max="5" width="10.5703125" style="12" customWidth="1"/>
    <col min="6" max="16384" width="9.140625" style="12"/>
  </cols>
  <sheetData>
    <row r="2" spans="2:4" ht="21" x14ac:dyDescent="0.35">
      <c r="B2" s="56" t="s">
        <v>394</v>
      </c>
    </row>
    <row r="4" spans="2:4" x14ac:dyDescent="0.25">
      <c r="C4" s="16" t="s">
        <v>395</v>
      </c>
    </row>
    <row r="5" spans="2:4" ht="30" x14ac:dyDescent="0.25">
      <c r="D5" s="134" t="s">
        <v>406</v>
      </c>
    </row>
    <row r="6" spans="2:4" ht="30" x14ac:dyDescent="0.25">
      <c r="D6" s="134" t="s">
        <v>396</v>
      </c>
    </row>
    <row r="8" spans="2:4" x14ac:dyDescent="0.25">
      <c r="C8" s="16" t="s">
        <v>397</v>
      </c>
    </row>
    <row r="9" spans="2:4" ht="30" x14ac:dyDescent="0.25">
      <c r="D9" s="134" t="s">
        <v>398</v>
      </c>
    </row>
    <row r="11" spans="2:4" x14ac:dyDescent="0.25">
      <c r="C11" s="16" t="s">
        <v>125</v>
      </c>
    </row>
    <row r="12" spans="2:4" ht="60" x14ac:dyDescent="0.25">
      <c r="D12" s="134" t="s">
        <v>407</v>
      </c>
    </row>
    <row r="14" spans="2:4" x14ac:dyDescent="0.25">
      <c r="C14" s="16" t="s">
        <v>126</v>
      </c>
    </row>
    <row r="15" spans="2:4" ht="75" x14ac:dyDescent="0.25">
      <c r="D15" s="134" t="s">
        <v>408</v>
      </c>
    </row>
    <row r="17" spans="3:4" x14ac:dyDescent="0.25">
      <c r="C17" s="16" t="s">
        <v>222</v>
      </c>
    </row>
    <row r="18" spans="3:4" ht="60" x14ac:dyDescent="0.25">
      <c r="D18" s="134" t="s">
        <v>409</v>
      </c>
    </row>
    <row r="20" spans="3:4" x14ac:dyDescent="0.25">
      <c r="C20" s="71" t="s">
        <v>223</v>
      </c>
    </row>
    <row r="21" spans="3:4" ht="75" x14ac:dyDescent="0.25">
      <c r="D21" s="134" t="s">
        <v>401</v>
      </c>
    </row>
    <row r="23" spans="3:4" x14ac:dyDescent="0.25">
      <c r="C23" s="16" t="s">
        <v>375</v>
      </c>
    </row>
    <row r="24" spans="3:4" x14ac:dyDescent="0.25">
      <c r="D24" s="12" t="s">
        <v>403</v>
      </c>
    </row>
    <row r="25" spans="3:4" x14ac:dyDescent="0.25">
      <c r="D25" s="12" t="s">
        <v>402</v>
      </c>
    </row>
    <row r="26" spans="3:4" ht="45" x14ac:dyDescent="0.25">
      <c r="D26" s="134" t="s">
        <v>410</v>
      </c>
    </row>
    <row r="28" spans="3:4" x14ac:dyDescent="0.25">
      <c r="C28" s="16" t="s">
        <v>404</v>
      </c>
    </row>
    <row r="29" spans="3:4" ht="45" x14ac:dyDescent="0.25">
      <c r="D29" s="134" t="s">
        <v>411</v>
      </c>
    </row>
    <row r="30" spans="3:4" ht="30" x14ac:dyDescent="0.25">
      <c r="D30" s="134" t="s">
        <v>405</v>
      </c>
    </row>
  </sheetData>
  <pageMargins left="0.70866141732283472" right="0.70866141732283472" top="0.74803149606299213" bottom="0.74803149606299213" header="0.31496062992125984" footer="0.31496062992125984"/>
  <pageSetup paperSize="9" scale="81" fitToHeight="0" orientation="portrait" r:id="rId1"/>
  <headerFooter>
    <oddFooter>&amp;LBelfius Mortgage Pandbrieven Programme - Investor Report&amp;R&amp;P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Front Page</vt:lpstr>
      <vt:lpstr>Covered Bond Series</vt:lpstr>
      <vt:lpstr>Ratings</vt:lpstr>
      <vt:lpstr>Tests Royal Decree</vt:lpstr>
      <vt:lpstr>Cover Pool Summary</vt:lpstr>
      <vt:lpstr>Stratification Tables Mortgages</vt:lpstr>
      <vt:lpstr>Performance</vt:lpstr>
      <vt:lpstr>Amortisation Profiles</vt:lpstr>
      <vt:lpstr>Definitions</vt:lpstr>
      <vt:lpstr>Disclaimer</vt:lpstr>
      <vt:lpstr>'Amortisation Profiles'!Print_Area</vt:lpstr>
      <vt:lpstr>'Cover Pool Summary'!Print_Area</vt:lpstr>
      <vt:lpstr>'Covered Bond Series'!Print_Area</vt:lpstr>
      <vt:lpstr>Definitions!Print_Area</vt:lpstr>
      <vt:lpstr>Disclaimer!Print_Area</vt:lpstr>
      <vt:lpstr>'Front Page'!Print_Area</vt:lpstr>
      <vt:lpstr>Performance!Print_Area</vt:lpstr>
      <vt:lpstr>Ratings!Print_Area</vt:lpstr>
      <vt:lpstr>'Stratification Tables Mortgages'!Print_Area</vt:lpstr>
      <vt:lpstr>'Tests Royal Decree'!Print_Area</vt:lpstr>
    </vt:vector>
  </TitlesOfParts>
  <Company>DEXIA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Degroote Peter (DBB)</dc:creator>
  <cp:lastModifiedBy>Degroote Peter (DBB)</cp:lastModifiedBy>
  <cp:lastPrinted>2013-06-10T15:17:21Z</cp:lastPrinted>
  <dcterms:created xsi:type="dcterms:W3CDTF">2013-01-02T09:47:26Z</dcterms:created>
  <dcterms:modified xsi:type="dcterms:W3CDTF">2014-02-04T10:07:47Z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-890618299</vt:i4>
  </property>
  <property fmtid="{D5CDD505-2E9C-101B-9397-08002B2CF9AE}" pid="3" name="_NewReviewCycle">
    <vt:lpwstr/>
  </property>
  <property fmtid="{D5CDD505-2E9C-101B-9397-08002B2CF9AE}" pid="4" name="_EmailSubject">
    <vt:lpwstr>mise en ligne site web - investor reporting feb 2014</vt:lpwstr>
  </property>
  <property fmtid="{D5CDD505-2E9C-101B-9397-08002B2CF9AE}" pid="5" name="_AuthorEmail">
    <vt:lpwstr>Fabienne.Carlier@belfius.be</vt:lpwstr>
  </property>
  <property fmtid="{D5CDD505-2E9C-101B-9397-08002B2CF9AE}" pid="6" name="_AuthorEmailDisplayName">
    <vt:lpwstr>Carlier Fabienne (Belfius)</vt:lpwstr>
  </property>
  <property fmtid="{D5CDD505-2E9C-101B-9397-08002B2CF9AE}" pid="7" name="_PreviousAdHocReviewCycleID">
    <vt:i4>1743289785</vt:i4>
  </property>
</Properties>
</file>